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D:\Desktop-5-15-2017\Estimates\"/>
    </mc:Choice>
  </mc:AlternateContent>
  <bookViews>
    <workbookView xWindow="0" yWindow="0" windowWidth="20445" windowHeight="7665" tabRatio="647" firstSheet="2" activeTab="2"/>
  </bookViews>
  <sheets>
    <sheet name="Chart1" sheetId="14" state="hidden" r:id="rId1"/>
    <sheet name="Sheet1" sheetId="15" state="hidden" r:id="rId2"/>
    <sheet name="Detailed Sample" sheetId="16" r:id="rId3"/>
  </sheets>
  <definedNames>
    <definedName name="_xlnm._FilterDatabase" localSheetId="2" hidden="1">'Detailed Sample'!$A$5:$L$506</definedName>
    <definedName name="_xlnm.Print_Area" localSheetId="2">'Detailed Sample'!$A$1:$L$537</definedName>
    <definedName name="Total">#REF!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23" i="16" l="1"/>
  <c r="I322" i="16"/>
  <c r="E322" i="16"/>
  <c r="J322" i="16" s="1"/>
  <c r="I321" i="16"/>
  <c r="E321" i="16"/>
  <c r="J321" i="16" s="1"/>
  <c r="K321" i="16" s="1"/>
  <c r="C201" i="16"/>
  <c r="C169" i="16"/>
  <c r="C118" i="16"/>
  <c r="C113" i="16"/>
  <c r="C43" i="16"/>
  <c r="C29" i="16"/>
  <c r="K322" i="16" l="1"/>
  <c r="H322" i="16"/>
  <c r="H321" i="16"/>
  <c r="L321" i="16" s="1"/>
  <c r="I118" i="16"/>
  <c r="K118" i="16" s="1"/>
  <c r="I43" i="16"/>
  <c r="K43" i="16" s="1"/>
  <c r="L322" i="16" l="1"/>
  <c r="I259" i="16" l="1"/>
  <c r="K259" i="16" s="1"/>
  <c r="I250" i="16"/>
  <c r="K250" i="16" s="1"/>
  <c r="I165" i="16"/>
  <c r="I164" i="16"/>
  <c r="I163" i="16"/>
  <c r="I162" i="16"/>
  <c r="I161" i="16"/>
  <c r="I160" i="16"/>
  <c r="I159" i="16"/>
  <c r="I158" i="16"/>
  <c r="I157" i="16"/>
  <c r="I156" i="16"/>
  <c r="I155" i="16"/>
  <c r="I149" i="16"/>
  <c r="I148" i="16"/>
  <c r="I147" i="16"/>
  <c r="I146" i="16"/>
  <c r="I152" i="16"/>
  <c r="I151" i="16"/>
  <c r="I150" i="16"/>
  <c r="I139" i="16"/>
  <c r="I384" i="16" l="1"/>
  <c r="E384" i="16"/>
  <c r="I368" i="16"/>
  <c r="E368" i="16"/>
  <c r="H368" i="16" s="1"/>
  <c r="I316" i="16"/>
  <c r="E316" i="16"/>
  <c r="E250" i="16"/>
  <c r="H250" i="16" s="1"/>
  <c r="L250" i="16" s="1"/>
  <c r="E165" i="16"/>
  <c r="E164" i="16"/>
  <c r="E163" i="16"/>
  <c r="E162" i="16"/>
  <c r="E161" i="16"/>
  <c r="E160" i="16"/>
  <c r="E159" i="16"/>
  <c r="E158" i="16"/>
  <c r="E157" i="16"/>
  <c r="E156" i="16"/>
  <c r="E155" i="16"/>
  <c r="E152" i="16"/>
  <c r="E151" i="16"/>
  <c r="E150" i="16"/>
  <c r="E149" i="16"/>
  <c r="K149" i="16" s="1"/>
  <c r="L149" i="16" s="1"/>
  <c r="E148" i="16"/>
  <c r="E147" i="16"/>
  <c r="E146" i="16"/>
  <c r="E139" i="16"/>
  <c r="H316" i="16" l="1"/>
  <c r="J316" i="16"/>
  <c r="K316" i="16" s="1"/>
  <c r="L316" i="16" s="1"/>
  <c r="H384" i="16"/>
  <c r="J384" i="16"/>
  <c r="K384" i="16" s="1"/>
  <c r="K152" i="16"/>
  <c r="H152" i="16"/>
  <c r="K155" i="16"/>
  <c r="H155" i="16"/>
  <c r="L155" i="16" s="1"/>
  <c r="H146" i="16"/>
  <c r="K146" i="16"/>
  <c r="L146" i="16" s="1"/>
  <c r="J368" i="16"/>
  <c r="K368" i="16" s="1"/>
  <c r="L368" i="16" s="1"/>
  <c r="H162" i="16"/>
  <c r="K162" i="16"/>
  <c r="K139" i="16"/>
  <c r="H139" i="16"/>
  <c r="K164" i="16"/>
  <c r="H164" i="16"/>
  <c r="K147" i="16"/>
  <c r="H147" i="16"/>
  <c r="H159" i="16"/>
  <c r="K159" i="16"/>
  <c r="K163" i="16"/>
  <c r="H163" i="16"/>
  <c r="K156" i="16"/>
  <c r="H156" i="16"/>
  <c r="K165" i="16"/>
  <c r="H165" i="16"/>
  <c r="K160" i="16"/>
  <c r="H160" i="16"/>
  <c r="K157" i="16"/>
  <c r="H157" i="16"/>
  <c r="H148" i="16"/>
  <c r="K148" i="16"/>
  <c r="K158" i="16"/>
  <c r="H158" i="16"/>
  <c r="H150" i="16"/>
  <c r="K150" i="16"/>
  <c r="K151" i="16"/>
  <c r="H151" i="16"/>
  <c r="K161" i="16"/>
  <c r="H161" i="16"/>
  <c r="L384" i="16" l="1"/>
  <c r="L160" i="16"/>
  <c r="L161" i="16"/>
  <c r="L147" i="16"/>
  <c r="L165" i="16"/>
  <c r="L158" i="16"/>
  <c r="L148" i="16"/>
  <c r="L156" i="16"/>
  <c r="L164" i="16"/>
  <c r="L151" i="16"/>
  <c r="L157" i="16"/>
  <c r="L163" i="16"/>
  <c r="L139" i="16"/>
  <c r="L150" i="16"/>
  <c r="L159" i="16"/>
  <c r="L162" i="16"/>
  <c r="L152" i="16"/>
  <c r="I469" i="16"/>
  <c r="K469" i="16" s="1"/>
  <c r="I468" i="16"/>
  <c r="K468" i="16" s="1"/>
  <c r="I467" i="16"/>
  <c r="I466" i="16"/>
  <c r="I465" i="16"/>
  <c r="I464" i="16"/>
  <c r="K464" i="16" s="1"/>
  <c r="I463" i="16"/>
  <c r="I462" i="16"/>
  <c r="K462" i="16" s="1"/>
  <c r="I461" i="16"/>
  <c r="I460" i="16"/>
  <c r="E467" i="16"/>
  <c r="H467" i="16" s="1"/>
  <c r="E468" i="16"/>
  <c r="H468" i="16" s="1"/>
  <c r="E460" i="16"/>
  <c r="H460" i="16" s="1"/>
  <c r="E461" i="16"/>
  <c r="E469" i="16"/>
  <c r="H469" i="16" s="1"/>
  <c r="E466" i="16"/>
  <c r="E465" i="16"/>
  <c r="H465" i="16" s="1"/>
  <c r="E464" i="16"/>
  <c r="H464" i="16" s="1"/>
  <c r="E463" i="16"/>
  <c r="E462" i="16"/>
  <c r="H462" i="16" s="1"/>
  <c r="I22" i="16"/>
  <c r="I12" i="16"/>
  <c r="K466" i="16" l="1"/>
  <c r="L462" i="16"/>
  <c r="K461" i="16"/>
  <c r="K465" i="16"/>
  <c r="L465" i="16" s="1"/>
  <c r="L469" i="16"/>
  <c r="L464" i="16"/>
  <c r="K467" i="16"/>
  <c r="L467" i="16" s="1"/>
  <c r="H463" i="16"/>
  <c r="H461" i="16"/>
  <c r="K463" i="16"/>
  <c r="H466" i="16"/>
  <c r="K460" i="16"/>
  <c r="L460" i="16" s="1"/>
  <c r="L468" i="16"/>
  <c r="I302" i="16"/>
  <c r="I298" i="16"/>
  <c r="I297" i="16"/>
  <c r="I296" i="16"/>
  <c r="I292" i="16"/>
  <c r="I291" i="16"/>
  <c r="I270" i="16"/>
  <c r="I269" i="16"/>
  <c r="I282" i="16"/>
  <c r="I279" i="16"/>
  <c r="I276" i="16"/>
  <c r="I275" i="16"/>
  <c r="I274" i="16"/>
  <c r="I287" i="16"/>
  <c r="I286" i="16"/>
  <c r="I265" i="16"/>
  <c r="I264" i="16"/>
  <c r="I224" i="16"/>
  <c r="I223" i="16"/>
  <c r="I222" i="16"/>
  <c r="I219" i="16"/>
  <c r="I218" i="16"/>
  <c r="I217" i="16"/>
  <c r="I216" i="16"/>
  <c r="I215" i="16"/>
  <c r="I214" i="16"/>
  <c r="I211" i="16"/>
  <c r="I210" i="16"/>
  <c r="I209" i="16"/>
  <c r="I208" i="16"/>
  <c r="I207" i="16"/>
  <c r="I203" i="16"/>
  <c r="I202" i="16"/>
  <c r="I201" i="16"/>
  <c r="I197" i="16"/>
  <c r="I196" i="16"/>
  <c r="I195" i="16"/>
  <c r="I192" i="16"/>
  <c r="I191" i="16"/>
  <c r="I190" i="16"/>
  <c r="I189" i="16"/>
  <c r="I186" i="16"/>
  <c r="I188" i="16"/>
  <c r="I187" i="16"/>
  <c r="I185" i="16"/>
  <c r="I182" i="16"/>
  <c r="I181" i="16"/>
  <c r="I180" i="16"/>
  <c r="I179" i="16"/>
  <c r="I178" i="16"/>
  <c r="I177" i="16"/>
  <c r="I176" i="16"/>
  <c r="I172" i="16"/>
  <c r="I171" i="16"/>
  <c r="I170" i="16"/>
  <c r="I169" i="16"/>
  <c r="I134" i="16"/>
  <c r="I131" i="16"/>
  <c r="I130" i="16"/>
  <c r="I129" i="16"/>
  <c r="I126" i="16"/>
  <c r="I125" i="16"/>
  <c r="I124" i="16"/>
  <c r="I123" i="16"/>
  <c r="I114" i="16"/>
  <c r="I113" i="16"/>
  <c r="I96" i="16"/>
  <c r="I93" i="16"/>
  <c r="I92" i="16"/>
  <c r="I91" i="16"/>
  <c r="I90" i="16"/>
  <c r="I89" i="16"/>
  <c r="I88" i="16"/>
  <c r="I87" i="16"/>
  <c r="I86" i="16"/>
  <c r="I85" i="16"/>
  <c r="I84" i="16"/>
  <c r="I83" i="16"/>
  <c r="I82" i="16"/>
  <c r="I81" i="16"/>
  <c r="I80" i="16"/>
  <c r="I79" i="16"/>
  <c r="I78" i="16"/>
  <c r="I77" i="16"/>
  <c r="I76" i="16"/>
  <c r="I75" i="16"/>
  <c r="I74" i="16"/>
  <c r="I73" i="16"/>
  <c r="I72" i="16"/>
  <c r="I69" i="16"/>
  <c r="I68" i="16"/>
  <c r="I67" i="16"/>
  <c r="I66" i="16"/>
  <c r="I65" i="16"/>
  <c r="I64" i="16"/>
  <c r="I63" i="16"/>
  <c r="I62" i="16"/>
  <c r="I61" i="16"/>
  <c r="I60" i="16"/>
  <c r="I59" i="16"/>
  <c r="I58" i="16"/>
  <c r="I57" i="16"/>
  <c r="I39" i="16"/>
  <c r="I38" i="16"/>
  <c r="I37" i="16"/>
  <c r="I36" i="16"/>
  <c r="I35" i="16"/>
  <c r="I34" i="16"/>
  <c r="I33" i="16"/>
  <c r="I32" i="16"/>
  <c r="I31" i="16"/>
  <c r="I30" i="16"/>
  <c r="I29" i="16"/>
  <c r="I21" i="16"/>
  <c r="I17" i="16"/>
  <c r="I16" i="16"/>
  <c r="I11" i="16"/>
  <c r="I10" i="16"/>
  <c r="L461" i="16" l="1"/>
  <c r="L466" i="16"/>
  <c r="L463" i="16"/>
  <c r="I500" i="16"/>
  <c r="K500" i="16" s="1"/>
  <c r="E500" i="16"/>
  <c r="H500" i="16" s="1"/>
  <c r="I501" i="16"/>
  <c r="K501" i="16" s="1"/>
  <c r="E501" i="16"/>
  <c r="H501" i="16" s="1"/>
  <c r="I435" i="16"/>
  <c r="I434" i="16"/>
  <c r="I433" i="16"/>
  <c r="I389" i="16"/>
  <c r="I388" i="16"/>
  <c r="I387" i="16"/>
  <c r="I360" i="16"/>
  <c r="I348" i="16"/>
  <c r="I347" i="16"/>
  <c r="I18" i="16"/>
  <c r="L501" i="16" l="1"/>
  <c r="L500" i="16"/>
  <c r="I451" i="16" l="1"/>
  <c r="I450" i="16"/>
  <c r="I448" i="16"/>
  <c r="I496" i="16" l="1"/>
  <c r="I493" i="16"/>
  <c r="I492" i="16"/>
  <c r="I491" i="16"/>
  <c r="I490" i="16"/>
  <c r="I489" i="16"/>
  <c r="I488" i="16"/>
  <c r="I487" i="16"/>
  <c r="I486" i="16"/>
  <c r="I485" i="16"/>
  <c r="I484" i="16"/>
  <c r="I483" i="16"/>
  <c r="I482" i="16"/>
  <c r="I481" i="16"/>
  <c r="I480" i="16"/>
  <c r="I477" i="16"/>
  <c r="I476" i="16"/>
  <c r="I475" i="16"/>
  <c r="I474" i="16"/>
  <c r="I473" i="16"/>
  <c r="I472" i="16"/>
  <c r="I456" i="16"/>
  <c r="I449" i="16"/>
  <c r="I447" i="16"/>
  <c r="I443" i="16"/>
  <c r="I441" i="16"/>
  <c r="I439" i="16"/>
  <c r="I438" i="16"/>
  <c r="I431" i="16"/>
  <c r="I429" i="16"/>
  <c r="I426" i="16"/>
  <c r="I425" i="16"/>
  <c r="I424" i="16"/>
  <c r="I418" i="16"/>
  <c r="I417" i="16"/>
  <c r="I416" i="16"/>
  <c r="I396" i="16"/>
  <c r="I399" i="16"/>
  <c r="I398" i="16"/>
  <c r="I402" i="16"/>
  <c r="I397" i="16"/>
  <c r="I392" i="16"/>
  <c r="I367" i="16"/>
  <c r="I366" i="16"/>
  <c r="I365" i="16"/>
  <c r="I364" i="16"/>
  <c r="I363" i="16"/>
  <c r="I260" i="16"/>
  <c r="I258" i="16"/>
  <c r="I257" i="16"/>
  <c r="I256" i="16"/>
  <c r="I255" i="16"/>
  <c r="I254" i="16"/>
  <c r="I253" i="16"/>
  <c r="I249" i="16"/>
  <c r="I248" i="16"/>
  <c r="I247" i="16"/>
  <c r="I243" i="16"/>
  <c r="I242" i="16"/>
  <c r="I241" i="16"/>
  <c r="I240" i="16"/>
  <c r="I236" i="16"/>
  <c r="I233" i="16"/>
  <c r="I232" i="16"/>
  <c r="I228" i="16"/>
  <c r="I142" i="16"/>
  <c r="I141" i="16"/>
  <c r="I140" i="16"/>
  <c r="I138" i="16"/>
  <c r="I119" i="16"/>
  <c r="I109" i="16"/>
  <c r="I108" i="16"/>
  <c r="I107" i="16"/>
  <c r="I106" i="16"/>
  <c r="I105" i="16"/>
  <c r="I104" i="16"/>
  <c r="I103" i="16"/>
  <c r="I102" i="16"/>
  <c r="I101" i="16"/>
  <c r="I100" i="16"/>
  <c r="I99" i="16"/>
  <c r="I98" i="16"/>
  <c r="I97" i="16"/>
  <c r="I53" i="16"/>
  <c r="I52" i="16"/>
  <c r="I51" i="16"/>
  <c r="I50" i="16"/>
  <c r="I49" i="16"/>
  <c r="I48" i="16"/>
  <c r="I47" i="16"/>
  <c r="I46" i="16"/>
  <c r="I45" i="16"/>
  <c r="I44" i="16"/>
  <c r="I25" i="16" l="1"/>
  <c r="E476" i="16" l="1"/>
  <c r="E475" i="16"/>
  <c r="E472" i="16"/>
  <c r="E477" i="16"/>
  <c r="E474" i="16"/>
  <c r="E473" i="16"/>
  <c r="C496" i="16"/>
  <c r="C489" i="16"/>
  <c r="C488" i="16"/>
  <c r="C487" i="16"/>
  <c r="C485" i="16"/>
  <c r="E485" i="16" s="1"/>
  <c r="C481" i="16"/>
  <c r="C480" i="16"/>
  <c r="E360" i="16"/>
  <c r="I357" i="16"/>
  <c r="E357" i="16"/>
  <c r="J357" i="16" s="1"/>
  <c r="I457" i="16"/>
  <c r="E457" i="16"/>
  <c r="E456" i="16"/>
  <c r="J456" i="16" s="1"/>
  <c r="I455" i="16"/>
  <c r="E455" i="16"/>
  <c r="I454" i="16"/>
  <c r="E454" i="16"/>
  <c r="E451" i="16"/>
  <c r="E450" i="16"/>
  <c r="E449" i="16"/>
  <c r="J449" i="16" s="1"/>
  <c r="E448" i="16"/>
  <c r="E447" i="16"/>
  <c r="I440" i="16"/>
  <c r="E440" i="16"/>
  <c r="J440" i="16" s="1"/>
  <c r="E439" i="16"/>
  <c r="J439" i="16" s="1"/>
  <c r="E438" i="16"/>
  <c r="E418" i="16"/>
  <c r="E416" i="16"/>
  <c r="E417" i="16"/>
  <c r="I412" i="16"/>
  <c r="E412" i="16"/>
  <c r="I413" i="16"/>
  <c r="E413" i="16"/>
  <c r="E425" i="16"/>
  <c r="E424" i="16"/>
  <c r="E426" i="16"/>
  <c r="E429" i="16"/>
  <c r="E435" i="16"/>
  <c r="I409" i="16"/>
  <c r="E409" i="16"/>
  <c r="J409" i="16" s="1"/>
  <c r="E302" i="16"/>
  <c r="E398" i="16"/>
  <c r="E397" i="16"/>
  <c r="E396" i="16"/>
  <c r="I393" i="16"/>
  <c r="E393" i="16"/>
  <c r="J393" i="16" s="1"/>
  <c r="E392" i="16"/>
  <c r="J392" i="16" s="1"/>
  <c r="E389" i="16"/>
  <c r="J389" i="16" s="1"/>
  <c r="E388" i="16"/>
  <c r="J388" i="16" s="1"/>
  <c r="E387" i="16"/>
  <c r="J387" i="16" s="1"/>
  <c r="I406" i="16"/>
  <c r="E406" i="16"/>
  <c r="J406" i="16" s="1"/>
  <c r="I403" i="16"/>
  <c r="E403" i="16"/>
  <c r="J403" i="16" s="1"/>
  <c r="E402" i="16"/>
  <c r="J402" i="16" s="1"/>
  <c r="E399" i="16"/>
  <c r="C270" i="16"/>
  <c r="C269" i="16"/>
  <c r="C265" i="16"/>
  <c r="C264" i="16"/>
  <c r="I371" i="16"/>
  <c r="E371" i="16"/>
  <c r="J371" i="16" s="1"/>
  <c r="E367" i="16"/>
  <c r="J367" i="16" s="1"/>
  <c r="E366" i="16"/>
  <c r="J366" i="16" s="1"/>
  <c r="E365" i="16"/>
  <c r="J365" i="16" s="1"/>
  <c r="E364" i="16"/>
  <c r="J364" i="16" s="1"/>
  <c r="E363" i="16"/>
  <c r="J363" i="16" s="1"/>
  <c r="I377" i="16"/>
  <c r="E377" i="16"/>
  <c r="J377" i="16" s="1"/>
  <c r="I374" i="16"/>
  <c r="E374" i="16"/>
  <c r="J374" i="16" s="1"/>
  <c r="I373" i="16"/>
  <c r="E373" i="16"/>
  <c r="J373" i="16" s="1"/>
  <c r="I372" i="16"/>
  <c r="E372" i="16"/>
  <c r="J372" i="16" s="1"/>
  <c r="I381" i="16"/>
  <c r="E381" i="16"/>
  <c r="J381" i="16" s="1"/>
  <c r="I380" i="16"/>
  <c r="E380" i="16"/>
  <c r="J380" i="16" s="1"/>
  <c r="I351" i="16"/>
  <c r="E351" i="16"/>
  <c r="I328" i="16"/>
  <c r="E328" i="16"/>
  <c r="J328" i="16" s="1"/>
  <c r="I327" i="16"/>
  <c r="E327" i="16"/>
  <c r="J327" i="16" s="1"/>
  <c r="I326" i="16"/>
  <c r="E326" i="16"/>
  <c r="J326" i="16" s="1"/>
  <c r="I340" i="16"/>
  <c r="E340" i="16"/>
  <c r="I339" i="16"/>
  <c r="E339" i="16"/>
  <c r="I334" i="16"/>
  <c r="E334" i="16"/>
  <c r="J334" i="16" s="1"/>
  <c r="I333" i="16"/>
  <c r="E333" i="16"/>
  <c r="J333" i="16" s="1"/>
  <c r="I332" i="16"/>
  <c r="E332" i="16"/>
  <c r="I331" i="16"/>
  <c r="E331" i="16"/>
  <c r="I336" i="16"/>
  <c r="E336" i="16"/>
  <c r="J336" i="16" s="1"/>
  <c r="I335" i="16"/>
  <c r="E335" i="16"/>
  <c r="J335" i="16" s="1"/>
  <c r="I313" i="16"/>
  <c r="E313" i="16"/>
  <c r="I312" i="16"/>
  <c r="E312" i="16"/>
  <c r="J312" i="16" s="1"/>
  <c r="I311" i="16"/>
  <c r="E311" i="16"/>
  <c r="J311" i="16" s="1"/>
  <c r="I310" i="16"/>
  <c r="E310" i="16"/>
  <c r="I309" i="16"/>
  <c r="E309" i="16"/>
  <c r="J309" i="16" s="1"/>
  <c r="I308" i="16"/>
  <c r="E308" i="16"/>
  <c r="J308" i="16" s="1"/>
  <c r="I307" i="16"/>
  <c r="E307" i="16"/>
  <c r="J307" i="16" s="1"/>
  <c r="I306" i="16"/>
  <c r="E306" i="16"/>
  <c r="J306" i="16" s="1"/>
  <c r="I305" i="16"/>
  <c r="E305" i="16"/>
  <c r="J305" i="16" s="1"/>
  <c r="I320" i="16"/>
  <c r="E320" i="16"/>
  <c r="J320" i="16" s="1"/>
  <c r="I317" i="16"/>
  <c r="E317" i="16"/>
  <c r="J317" i="16" s="1"/>
  <c r="I315" i="16"/>
  <c r="E315" i="16"/>
  <c r="I314" i="16"/>
  <c r="E314" i="16"/>
  <c r="J314" i="16" s="1"/>
  <c r="C203" i="16"/>
  <c r="C202" i="16"/>
  <c r="E260" i="16"/>
  <c r="E259" i="16"/>
  <c r="H259" i="16" s="1"/>
  <c r="L259" i="16" s="1"/>
  <c r="E258" i="16"/>
  <c r="E257" i="16"/>
  <c r="E256" i="16"/>
  <c r="E255" i="16"/>
  <c r="E254" i="16"/>
  <c r="E253" i="16"/>
  <c r="E248" i="16"/>
  <c r="E241" i="16"/>
  <c r="E240" i="16"/>
  <c r="E242" i="16"/>
  <c r="E236" i="16"/>
  <c r="E232" i="16"/>
  <c r="E196" i="16"/>
  <c r="E180" i="16"/>
  <c r="E179" i="16"/>
  <c r="E178" i="16"/>
  <c r="E177" i="16"/>
  <c r="E176" i="16"/>
  <c r="E124" i="16"/>
  <c r="E123" i="16"/>
  <c r="E102" i="16"/>
  <c r="E101" i="16"/>
  <c r="E100" i="16"/>
  <c r="E99" i="16"/>
  <c r="E98" i="16"/>
  <c r="E89" i="16"/>
  <c r="E88" i="16"/>
  <c r="E87" i="16"/>
  <c r="E86" i="16"/>
  <c r="E85" i="16"/>
  <c r="E84" i="16"/>
  <c r="E83" i="16"/>
  <c r="E82" i="16"/>
  <c r="E81" i="16"/>
  <c r="E80" i="16"/>
  <c r="E79" i="16"/>
  <c r="E78" i="16"/>
  <c r="E77" i="16"/>
  <c r="E76" i="16"/>
  <c r="E75" i="16"/>
  <c r="E74" i="16"/>
  <c r="E73" i="16"/>
  <c r="E72" i="16"/>
  <c r="E61" i="16"/>
  <c r="E60" i="16"/>
  <c r="E59" i="16"/>
  <c r="E58" i="16"/>
  <c r="E57" i="16"/>
  <c r="E53" i="16"/>
  <c r="E52" i="16"/>
  <c r="E51" i="16"/>
  <c r="E50" i="16"/>
  <c r="E49" i="16"/>
  <c r="E48" i="16"/>
  <c r="E47" i="16"/>
  <c r="E46" i="16"/>
  <c r="E45" i="16"/>
  <c r="E44" i="16"/>
  <c r="E43" i="16"/>
  <c r="H43" i="16" s="1"/>
  <c r="L43" i="16" s="1"/>
  <c r="E38" i="16"/>
  <c r="E31" i="16"/>
  <c r="E30" i="16"/>
  <c r="E25" i="16"/>
  <c r="E22" i="16"/>
  <c r="E21" i="16"/>
  <c r="E16" i="16"/>
  <c r="E17" i="16"/>
  <c r="E10" i="16"/>
  <c r="E11" i="16"/>
  <c r="J396" i="16" l="1"/>
  <c r="K396" i="16" s="1"/>
  <c r="J399" i="16"/>
  <c r="K399" i="16" s="1"/>
  <c r="J397" i="16"/>
  <c r="K397" i="16" s="1"/>
  <c r="J398" i="16"/>
  <c r="K398" i="16" s="1"/>
  <c r="K22" i="16"/>
  <c r="H22" i="16"/>
  <c r="H72" i="16"/>
  <c r="K72" i="16"/>
  <c r="K16" i="16"/>
  <c r="H16" i="16"/>
  <c r="K73" i="16"/>
  <c r="H73" i="16"/>
  <c r="K81" i="16"/>
  <c r="H81" i="16"/>
  <c r="K89" i="16"/>
  <c r="H89" i="16"/>
  <c r="K302" i="16"/>
  <c r="H302" i="16"/>
  <c r="H196" i="16"/>
  <c r="K196" i="16"/>
  <c r="K82" i="16"/>
  <c r="H82" i="16"/>
  <c r="H17" i="16"/>
  <c r="K17" i="16"/>
  <c r="K21" i="16"/>
  <c r="H21" i="16"/>
  <c r="K57" i="16"/>
  <c r="H57" i="16"/>
  <c r="H75" i="16"/>
  <c r="K75" i="16"/>
  <c r="K83" i="16"/>
  <c r="H83" i="16"/>
  <c r="H176" i="16"/>
  <c r="K176" i="16"/>
  <c r="K124" i="16"/>
  <c r="H124" i="16"/>
  <c r="H58" i="16"/>
  <c r="K58" i="16"/>
  <c r="K76" i="16"/>
  <c r="H76" i="16"/>
  <c r="H84" i="16"/>
  <c r="K84" i="16"/>
  <c r="K177" i="16"/>
  <c r="H177" i="16"/>
  <c r="K74" i="16"/>
  <c r="H74" i="16"/>
  <c r="K30" i="16"/>
  <c r="H30" i="16"/>
  <c r="K59" i="16"/>
  <c r="H59" i="16"/>
  <c r="H77" i="16"/>
  <c r="K77" i="16"/>
  <c r="K85" i="16"/>
  <c r="H85" i="16"/>
  <c r="K178" i="16"/>
  <c r="H178" i="16"/>
  <c r="K80" i="16"/>
  <c r="H80" i="16"/>
  <c r="H11" i="16"/>
  <c r="K11" i="16"/>
  <c r="K31" i="16"/>
  <c r="H31" i="16"/>
  <c r="K60" i="16"/>
  <c r="H60" i="16"/>
  <c r="K78" i="16"/>
  <c r="H78" i="16"/>
  <c r="H86" i="16"/>
  <c r="K86" i="16"/>
  <c r="H179" i="16"/>
  <c r="K179" i="16"/>
  <c r="H88" i="16"/>
  <c r="K88" i="16"/>
  <c r="K10" i="16"/>
  <c r="H10" i="16"/>
  <c r="K38" i="16"/>
  <c r="H38" i="16"/>
  <c r="H61" i="16"/>
  <c r="K61" i="16"/>
  <c r="H79" i="16"/>
  <c r="K79" i="16"/>
  <c r="K87" i="16"/>
  <c r="H87" i="16"/>
  <c r="H123" i="16"/>
  <c r="K123" i="16"/>
  <c r="K180" i="16"/>
  <c r="H180" i="16"/>
  <c r="H380" i="16"/>
  <c r="K380" i="16"/>
  <c r="K388" i="16"/>
  <c r="H388" i="16"/>
  <c r="H336" i="16"/>
  <c r="K336" i="16"/>
  <c r="H334" i="16"/>
  <c r="K334" i="16"/>
  <c r="H381" i="16"/>
  <c r="K381" i="16"/>
  <c r="H377" i="16"/>
  <c r="K377" i="16"/>
  <c r="H389" i="16"/>
  <c r="K389" i="16"/>
  <c r="H409" i="16"/>
  <c r="K409" i="16"/>
  <c r="H457" i="16"/>
  <c r="J457" i="16"/>
  <c r="K457" i="16" s="1"/>
  <c r="H413" i="16"/>
  <c r="J413" i="16"/>
  <c r="K413" i="16" s="1"/>
  <c r="H331" i="16"/>
  <c r="J331" i="16"/>
  <c r="K331" i="16" s="1"/>
  <c r="H339" i="16"/>
  <c r="J339" i="16"/>
  <c r="K339" i="16" s="1"/>
  <c r="H372" i="16"/>
  <c r="K372" i="16"/>
  <c r="H371" i="16"/>
  <c r="K371" i="16"/>
  <c r="H403" i="16"/>
  <c r="K403" i="16"/>
  <c r="H393" i="16"/>
  <c r="K393" i="16"/>
  <c r="H435" i="16"/>
  <c r="J435" i="16"/>
  <c r="K435" i="16" s="1"/>
  <c r="H412" i="16"/>
  <c r="J412" i="16"/>
  <c r="K412" i="16" s="1"/>
  <c r="H333" i="16"/>
  <c r="K333" i="16"/>
  <c r="H374" i="16"/>
  <c r="K374" i="16"/>
  <c r="H387" i="16"/>
  <c r="K387" i="16"/>
  <c r="H332" i="16"/>
  <c r="J332" i="16"/>
  <c r="K332" i="16" s="1"/>
  <c r="H340" i="16"/>
  <c r="J340" i="16"/>
  <c r="K340" i="16" s="1"/>
  <c r="H351" i="16"/>
  <c r="J351" i="16"/>
  <c r="K351" i="16" s="1"/>
  <c r="H373" i="16"/>
  <c r="K373" i="16"/>
  <c r="H406" i="16"/>
  <c r="K406" i="16"/>
  <c r="J360" i="16"/>
  <c r="K360" i="16" s="1"/>
  <c r="H360" i="16"/>
  <c r="H335" i="16"/>
  <c r="K335" i="16"/>
  <c r="H455" i="16"/>
  <c r="J455" i="16"/>
  <c r="K455" i="16" s="1"/>
  <c r="H317" i="16"/>
  <c r="K317" i="16"/>
  <c r="H306" i="16"/>
  <c r="K306" i="16"/>
  <c r="H309" i="16"/>
  <c r="K309" i="16"/>
  <c r="H313" i="16"/>
  <c r="J313" i="16"/>
  <c r="K313" i="16" s="1"/>
  <c r="H448" i="16"/>
  <c r="J448" i="16"/>
  <c r="K448" i="16" s="1"/>
  <c r="J450" i="16"/>
  <c r="K450" i="16" s="1"/>
  <c r="H450" i="16"/>
  <c r="H320" i="16"/>
  <c r="K320" i="16"/>
  <c r="H310" i="16"/>
  <c r="J310" i="16"/>
  <c r="K310" i="16" s="1"/>
  <c r="H326" i="16"/>
  <c r="J451" i="16"/>
  <c r="K451" i="16" s="1"/>
  <c r="H451" i="16"/>
  <c r="K326" i="16"/>
  <c r="H314" i="16"/>
  <c r="K314" i="16"/>
  <c r="H307" i="16"/>
  <c r="K307" i="16"/>
  <c r="H311" i="16"/>
  <c r="K311" i="16"/>
  <c r="H327" i="16"/>
  <c r="K327" i="16"/>
  <c r="H440" i="16"/>
  <c r="K440" i="16"/>
  <c r="H315" i="16"/>
  <c r="J315" i="16"/>
  <c r="K315" i="16" s="1"/>
  <c r="H305" i="16"/>
  <c r="K305" i="16"/>
  <c r="H308" i="16"/>
  <c r="K308" i="16"/>
  <c r="H312" i="16"/>
  <c r="K312" i="16"/>
  <c r="H328" i="16"/>
  <c r="K328" i="16"/>
  <c r="H357" i="16"/>
  <c r="K357" i="16"/>
  <c r="K485" i="16"/>
  <c r="H485" i="16"/>
  <c r="H254" i="16"/>
  <c r="K254" i="16"/>
  <c r="K367" i="16"/>
  <c r="H367" i="16"/>
  <c r="H396" i="16"/>
  <c r="K53" i="16"/>
  <c r="H53" i="16"/>
  <c r="H98" i="16"/>
  <c r="K98" i="16"/>
  <c r="K236" i="16"/>
  <c r="H236" i="16"/>
  <c r="K256" i="16"/>
  <c r="H256" i="16"/>
  <c r="H399" i="16"/>
  <c r="H397" i="16"/>
  <c r="J426" i="16"/>
  <c r="K426" i="16" s="1"/>
  <c r="H426" i="16"/>
  <c r="K475" i="16"/>
  <c r="H475" i="16"/>
  <c r="K255" i="16"/>
  <c r="H255" i="16"/>
  <c r="H439" i="16"/>
  <c r="K439" i="16"/>
  <c r="K46" i="16"/>
  <c r="H46" i="16"/>
  <c r="H99" i="16"/>
  <c r="K99" i="16"/>
  <c r="K242" i="16"/>
  <c r="H242" i="16"/>
  <c r="H257" i="16"/>
  <c r="K257" i="16"/>
  <c r="K402" i="16"/>
  <c r="H402" i="16"/>
  <c r="H398" i="16"/>
  <c r="J424" i="16"/>
  <c r="K424" i="16" s="1"/>
  <c r="H424" i="16"/>
  <c r="J417" i="16"/>
  <c r="K417" i="16" s="1"/>
  <c r="H417" i="16"/>
  <c r="H454" i="16"/>
  <c r="J454" i="16"/>
  <c r="K454" i="16" s="1"/>
  <c r="H476" i="16"/>
  <c r="K476" i="16"/>
  <c r="H52" i="16"/>
  <c r="K52" i="16"/>
  <c r="K232" i="16"/>
  <c r="H232" i="16"/>
  <c r="H25" i="16"/>
  <c r="K25" i="16"/>
  <c r="K47" i="16"/>
  <c r="H47" i="16"/>
  <c r="K100" i="16"/>
  <c r="H100" i="16"/>
  <c r="K240" i="16"/>
  <c r="H240" i="16"/>
  <c r="K258" i="16"/>
  <c r="H258" i="16"/>
  <c r="K363" i="16"/>
  <c r="H363" i="16"/>
  <c r="J425" i="16"/>
  <c r="K425" i="16" s="1"/>
  <c r="H425" i="16"/>
  <c r="J416" i="16"/>
  <c r="K416" i="16" s="1"/>
  <c r="H416" i="16"/>
  <c r="J447" i="16"/>
  <c r="K447" i="16" s="1"/>
  <c r="H447" i="16"/>
  <c r="H44" i="16"/>
  <c r="K44" i="16"/>
  <c r="K45" i="16"/>
  <c r="H45" i="16"/>
  <c r="K48" i="16"/>
  <c r="H48" i="16"/>
  <c r="K101" i="16"/>
  <c r="H101" i="16"/>
  <c r="H241" i="16"/>
  <c r="K241" i="16"/>
  <c r="K364" i="16"/>
  <c r="H364" i="16"/>
  <c r="K51" i="16"/>
  <c r="H51" i="16"/>
  <c r="J438" i="16"/>
  <c r="K438" i="16" s="1"/>
  <c r="H438" i="16"/>
  <c r="H49" i="16"/>
  <c r="K49" i="16"/>
  <c r="K102" i="16"/>
  <c r="H102" i="16"/>
  <c r="K248" i="16"/>
  <c r="H248" i="16"/>
  <c r="K260" i="16"/>
  <c r="H260" i="16"/>
  <c r="K392" i="16"/>
  <c r="H392" i="16"/>
  <c r="K449" i="16"/>
  <c r="H449" i="16"/>
  <c r="H473" i="16"/>
  <c r="K473" i="16"/>
  <c r="H366" i="16"/>
  <c r="K366" i="16"/>
  <c r="K477" i="16"/>
  <c r="H477" i="16"/>
  <c r="J429" i="16"/>
  <c r="K429" i="16" s="1"/>
  <c r="H429" i="16"/>
  <c r="K472" i="16"/>
  <c r="H472" i="16"/>
  <c r="K50" i="16"/>
  <c r="H50" i="16"/>
  <c r="K253" i="16"/>
  <c r="H253" i="16"/>
  <c r="K365" i="16"/>
  <c r="H365" i="16"/>
  <c r="H418" i="16"/>
  <c r="J418" i="16"/>
  <c r="K418" i="16" s="1"/>
  <c r="K456" i="16"/>
  <c r="H456" i="16"/>
  <c r="K474" i="16"/>
  <c r="H474" i="16"/>
  <c r="E233" i="16"/>
  <c r="E228" i="16"/>
  <c r="L309" i="16" l="1"/>
  <c r="L373" i="16"/>
  <c r="L387" i="16"/>
  <c r="L435" i="16"/>
  <c r="L372" i="16"/>
  <c r="L457" i="16"/>
  <c r="L396" i="16"/>
  <c r="L398" i="16"/>
  <c r="L397" i="16"/>
  <c r="L399" i="16"/>
  <c r="L454" i="16"/>
  <c r="L448" i="16"/>
  <c r="L317" i="16"/>
  <c r="L340" i="16"/>
  <c r="L333" i="16"/>
  <c r="L403" i="16"/>
  <c r="L331" i="16"/>
  <c r="L409" i="16"/>
  <c r="L381" i="16"/>
  <c r="L380" i="16"/>
  <c r="L79" i="16"/>
  <c r="L17" i="16"/>
  <c r="L72" i="16"/>
  <c r="L196" i="16"/>
  <c r="L388" i="16"/>
  <c r="L87" i="16"/>
  <c r="L10" i="16"/>
  <c r="L78" i="16"/>
  <c r="L21" i="16"/>
  <c r="L302" i="16"/>
  <c r="L326" i="16"/>
  <c r="L455" i="16"/>
  <c r="L406" i="16"/>
  <c r="L332" i="16"/>
  <c r="L412" i="16"/>
  <c r="L371" i="16"/>
  <c r="L389" i="16"/>
  <c r="L334" i="16"/>
  <c r="L61" i="16"/>
  <c r="L58" i="16"/>
  <c r="L38" i="16"/>
  <c r="L177" i="16"/>
  <c r="L124" i="16"/>
  <c r="L73" i="16"/>
  <c r="L306" i="16"/>
  <c r="L335" i="16"/>
  <c r="L393" i="16"/>
  <c r="L84" i="16"/>
  <c r="L60" i="16"/>
  <c r="L178" i="16"/>
  <c r="L179" i="16"/>
  <c r="L75" i="16"/>
  <c r="L22" i="16"/>
  <c r="L328" i="16"/>
  <c r="L315" i="16"/>
  <c r="L320" i="16"/>
  <c r="L180" i="16"/>
  <c r="L31" i="16"/>
  <c r="L85" i="16"/>
  <c r="L74" i="16"/>
  <c r="L82" i="16"/>
  <c r="L81" i="16"/>
  <c r="L336" i="16"/>
  <c r="L123" i="16"/>
  <c r="L86" i="16"/>
  <c r="L11" i="16"/>
  <c r="L77" i="16"/>
  <c r="L440" i="16"/>
  <c r="L57" i="16"/>
  <c r="L339" i="16"/>
  <c r="L176" i="16"/>
  <c r="L308" i="16"/>
  <c r="L80" i="16"/>
  <c r="L59" i="16"/>
  <c r="L16" i="16"/>
  <c r="L88" i="16"/>
  <c r="L52" i="16"/>
  <c r="L30" i="16"/>
  <c r="L76" i="16"/>
  <c r="L83" i="16"/>
  <c r="L89" i="16"/>
  <c r="L451" i="16"/>
  <c r="L257" i="16"/>
  <c r="L327" i="16"/>
  <c r="L314" i="16"/>
  <c r="L377" i="16"/>
  <c r="L311" i="16"/>
  <c r="L365" i="16"/>
  <c r="L310" i="16"/>
  <c r="L102" i="16"/>
  <c r="L313" i="16"/>
  <c r="L472" i="16"/>
  <c r="L248" i="16"/>
  <c r="L364" i="16"/>
  <c r="L101" i="16"/>
  <c r="L48" i="16"/>
  <c r="L351" i="16"/>
  <c r="L374" i="16"/>
  <c r="L413" i="16"/>
  <c r="L240" i="16"/>
  <c r="L99" i="16"/>
  <c r="L307" i="16"/>
  <c r="L360" i="16"/>
  <c r="L456" i="16"/>
  <c r="L449" i="16"/>
  <c r="L438" i="16"/>
  <c r="L425" i="16"/>
  <c r="L312" i="16"/>
  <c r="L305" i="16"/>
  <c r="L253" i="16"/>
  <c r="L477" i="16"/>
  <c r="L260" i="16"/>
  <c r="L51" i="16"/>
  <c r="L447" i="16"/>
  <c r="L363" i="16"/>
  <c r="L426" i="16"/>
  <c r="L236" i="16"/>
  <c r="L474" i="16"/>
  <c r="L25" i="16"/>
  <c r="L450" i="16"/>
  <c r="L418" i="16"/>
  <c r="L44" i="16"/>
  <c r="L476" i="16"/>
  <c r="L98" i="16"/>
  <c r="L254" i="16"/>
  <c r="L357" i="16"/>
  <c r="L258" i="16"/>
  <c r="L424" i="16"/>
  <c r="L255" i="16"/>
  <c r="L53" i="16"/>
  <c r="L50" i="16"/>
  <c r="L429" i="16"/>
  <c r="L392" i="16"/>
  <c r="L416" i="16"/>
  <c r="L242" i="16"/>
  <c r="H228" i="16"/>
  <c r="K228" i="16"/>
  <c r="L49" i="16"/>
  <c r="L241" i="16"/>
  <c r="L232" i="16"/>
  <c r="L473" i="16"/>
  <c r="L402" i="16"/>
  <c r="L46" i="16"/>
  <c r="L475" i="16"/>
  <c r="L256" i="16"/>
  <c r="L367" i="16"/>
  <c r="H233" i="16"/>
  <c r="K233" i="16"/>
  <c r="L45" i="16"/>
  <c r="L439" i="16"/>
  <c r="L366" i="16"/>
  <c r="L100" i="16"/>
  <c r="L47" i="16"/>
  <c r="L417" i="16"/>
  <c r="L485" i="16"/>
  <c r="E489" i="16"/>
  <c r="E488" i="16"/>
  <c r="E487" i="16"/>
  <c r="E486" i="16"/>
  <c r="E492" i="16"/>
  <c r="E269" i="16"/>
  <c r="E434" i="16"/>
  <c r="E433" i="16"/>
  <c r="I432" i="16"/>
  <c r="E432" i="16"/>
  <c r="J432" i="16" s="1"/>
  <c r="E431" i="16"/>
  <c r="J431" i="16" s="1"/>
  <c r="E347" i="16"/>
  <c r="E348" i="16"/>
  <c r="I354" i="16"/>
  <c r="E354" i="16"/>
  <c r="E104" i="16"/>
  <c r="E103" i="16"/>
  <c r="E97" i="16"/>
  <c r="E96" i="16"/>
  <c r="E109" i="16"/>
  <c r="E108" i="16"/>
  <c r="E107" i="16"/>
  <c r="E106" i="16"/>
  <c r="E105" i="16"/>
  <c r="E93" i="16"/>
  <c r="E92" i="16"/>
  <c r="E91" i="16"/>
  <c r="E90" i="16"/>
  <c r="E65" i="16"/>
  <c r="E64" i="16"/>
  <c r="E63" i="16"/>
  <c r="E62" i="16"/>
  <c r="E36" i="16"/>
  <c r="E35" i="16"/>
  <c r="E18" i="16"/>
  <c r="E12" i="16"/>
  <c r="I442" i="16"/>
  <c r="E442" i="16"/>
  <c r="J442" i="16" s="1"/>
  <c r="E441" i="16"/>
  <c r="J441" i="16" s="1"/>
  <c r="I444" i="16"/>
  <c r="E444" i="16"/>
  <c r="E443" i="16"/>
  <c r="J443" i="16" s="1"/>
  <c r="I421" i="16"/>
  <c r="E421" i="16"/>
  <c r="I343" i="16"/>
  <c r="E343" i="16"/>
  <c r="E282" i="16"/>
  <c r="E279" i="16"/>
  <c r="E275" i="16"/>
  <c r="E274" i="16"/>
  <c r="E276" i="16"/>
  <c r="E270" i="16"/>
  <c r="E265" i="16"/>
  <c r="E264" i="16"/>
  <c r="E298" i="16"/>
  <c r="E297" i="16"/>
  <c r="E296" i="16"/>
  <c r="E141" i="16"/>
  <c r="E172" i="16"/>
  <c r="E224" i="16"/>
  <c r="E223" i="16"/>
  <c r="E222" i="16"/>
  <c r="E219" i="16"/>
  <c r="E218" i="16"/>
  <c r="E217" i="16"/>
  <c r="E216" i="16"/>
  <c r="E215" i="16"/>
  <c r="E207" i="16"/>
  <c r="E209" i="16"/>
  <c r="E208" i="16"/>
  <c r="E201" i="16"/>
  <c r="E203" i="16"/>
  <c r="E202" i="16"/>
  <c r="E197" i="16"/>
  <c r="E195" i="16"/>
  <c r="E192" i="16"/>
  <c r="E188" i="16"/>
  <c r="E187" i="16"/>
  <c r="E186" i="16"/>
  <c r="E185" i="16"/>
  <c r="E171" i="16"/>
  <c r="E142" i="16"/>
  <c r="E140" i="16"/>
  <c r="E138" i="16"/>
  <c r="E182" i="16"/>
  <c r="K182" i="16" s="1"/>
  <c r="L182" i="16" s="1"/>
  <c r="E181" i="16"/>
  <c r="E189" i="16"/>
  <c r="E190" i="16"/>
  <c r="E191" i="16"/>
  <c r="E169" i="16"/>
  <c r="E170" i="16"/>
  <c r="K12" i="16" l="1"/>
  <c r="H12" i="16"/>
  <c r="H209" i="16"/>
  <c r="K209" i="16"/>
  <c r="H269" i="16"/>
  <c r="K269" i="16"/>
  <c r="K192" i="16"/>
  <c r="H192" i="16"/>
  <c r="K207" i="16"/>
  <c r="H207" i="16"/>
  <c r="K224" i="16"/>
  <c r="H224" i="16"/>
  <c r="K265" i="16"/>
  <c r="H265" i="16"/>
  <c r="K65" i="16"/>
  <c r="H65" i="16"/>
  <c r="H264" i="16"/>
  <c r="K264" i="16"/>
  <c r="K195" i="16"/>
  <c r="H195" i="16"/>
  <c r="K215" i="16"/>
  <c r="H215" i="16"/>
  <c r="K172" i="16"/>
  <c r="H172" i="16"/>
  <c r="K270" i="16"/>
  <c r="H270" i="16"/>
  <c r="K90" i="16"/>
  <c r="H90" i="16"/>
  <c r="K276" i="16"/>
  <c r="H276" i="16"/>
  <c r="H91" i="16"/>
  <c r="K91" i="16"/>
  <c r="K96" i="16"/>
  <c r="H96" i="16"/>
  <c r="K188" i="16"/>
  <c r="H188" i="16"/>
  <c r="K170" i="16"/>
  <c r="H170" i="16"/>
  <c r="K169" i="16"/>
  <c r="H169" i="16"/>
  <c r="K217" i="16"/>
  <c r="H217" i="16"/>
  <c r="K274" i="16"/>
  <c r="H274" i="16"/>
  <c r="K35" i="16"/>
  <c r="H35" i="16"/>
  <c r="H92" i="16"/>
  <c r="K92" i="16"/>
  <c r="K223" i="16"/>
  <c r="H223" i="16"/>
  <c r="H216" i="16"/>
  <c r="K216" i="16"/>
  <c r="H191" i="16"/>
  <c r="K191" i="16"/>
  <c r="K185" i="16"/>
  <c r="H185" i="16"/>
  <c r="H203" i="16"/>
  <c r="K203" i="16"/>
  <c r="K218" i="16"/>
  <c r="H218" i="16"/>
  <c r="K296" i="16"/>
  <c r="H296" i="16"/>
  <c r="K275" i="16"/>
  <c r="H275" i="16"/>
  <c r="K36" i="16"/>
  <c r="H36" i="16"/>
  <c r="K93" i="16"/>
  <c r="H93" i="16"/>
  <c r="K64" i="16"/>
  <c r="H64" i="16"/>
  <c r="H171" i="16"/>
  <c r="K171" i="16"/>
  <c r="K190" i="16"/>
  <c r="H190" i="16"/>
  <c r="K186" i="16"/>
  <c r="H186" i="16"/>
  <c r="H201" i="16"/>
  <c r="K201" i="16"/>
  <c r="K219" i="16"/>
  <c r="H219" i="16"/>
  <c r="H297" i="16"/>
  <c r="K297" i="16"/>
  <c r="H279" i="16"/>
  <c r="K279" i="16"/>
  <c r="K62" i="16"/>
  <c r="H62" i="16"/>
  <c r="H181" i="16"/>
  <c r="K181" i="16"/>
  <c r="K197" i="16"/>
  <c r="H197" i="16"/>
  <c r="K202" i="16"/>
  <c r="H202" i="16"/>
  <c r="H189" i="16"/>
  <c r="K189" i="16"/>
  <c r="K187" i="16"/>
  <c r="H187" i="16"/>
  <c r="K208" i="16"/>
  <c r="H208" i="16"/>
  <c r="H222" i="16"/>
  <c r="K222" i="16"/>
  <c r="K298" i="16"/>
  <c r="H298" i="16"/>
  <c r="K282" i="16"/>
  <c r="H282" i="16"/>
  <c r="H63" i="16"/>
  <c r="K63" i="16"/>
  <c r="H343" i="16"/>
  <c r="J343" i="16"/>
  <c r="K343" i="16" s="1"/>
  <c r="J348" i="16"/>
  <c r="K348" i="16" s="1"/>
  <c r="H348" i="16"/>
  <c r="H421" i="16"/>
  <c r="J421" i="16"/>
  <c r="K421" i="16" s="1"/>
  <c r="J347" i="16"/>
  <c r="K347" i="16" s="1"/>
  <c r="H347" i="16"/>
  <c r="L233" i="16"/>
  <c r="H433" i="16"/>
  <c r="J433" i="16"/>
  <c r="K433" i="16" s="1"/>
  <c r="H354" i="16"/>
  <c r="J354" i="16"/>
  <c r="K354" i="16" s="1"/>
  <c r="H434" i="16"/>
  <c r="J434" i="16"/>
  <c r="K434" i="16" s="1"/>
  <c r="K18" i="16"/>
  <c r="H18" i="16"/>
  <c r="H444" i="16"/>
  <c r="J444" i="16"/>
  <c r="K444" i="16" s="1"/>
  <c r="H442" i="16"/>
  <c r="K442" i="16"/>
  <c r="L228" i="16"/>
  <c r="H103" i="16"/>
  <c r="K103" i="16"/>
  <c r="H106" i="16"/>
  <c r="K106" i="16"/>
  <c r="K487" i="16"/>
  <c r="H487" i="16"/>
  <c r="H431" i="16"/>
  <c r="K431" i="16"/>
  <c r="K138" i="16"/>
  <c r="H138" i="16"/>
  <c r="K107" i="16"/>
  <c r="H107" i="16"/>
  <c r="H488" i="16"/>
  <c r="K488" i="16"/>
  <c r="J492" i="16"/>
  <c r="K492" i="16" s="1"/>
  <c r="H492" i="16"/>
  <c r="K104" i="16"/>
  <c r="H104" i="16"/>
  <c r="K140" i="16"/>
  <c r="H140" i="16"/>
  <c r="H141" i="16"/>
  <c r="K141" i="16"/>
  <c r="K108" i="16"/>
  <c r="H108" i="16"/>
  <c r="K489" i="16"/>
  <c r="H489" i="16"/>
  <c r="K486" i="16"/>
  <c r="H486" i="16"/>
  <c r="K142" i="16"/>
  <c r="H142" i="16"/>
  <c r="H443" i="16"/>
  <c r="K443" i="16"/>
  <c r="K109" i="16"/>
  <c r="H109" i="16"/>
  <c r="K441" i="16"/>
  <c r="H441" i="16"/>
  <c r="K105" i="16"/>
  <c r="H105" i="16"/>
  <c r="H432" i="16"/>
  <c r="K432" i="16"/>
  <c r="K97" i="16"/>
  <c r="H97" i="16"/>
  <c r="E287" i="16"/>
  <c r="E286" i="16"/>
  <c r="E249" i="16"/>
  <c r="E247" i="16"/>
  <c r="E243" i="16"/>
  <c r="L444" i="16" l="1"/>
  <c r="L433" i="16"/>
  <c r="L209" i="16"/>
  <c r="L269" i="16"/>
  <c r="L63" i="16"/>
  <c r="L297" i="16"/>
  <c r="L264" i="16"/>
  <c r="L442" i="16"/>
  <c r="L298" i="16"/>
  <c r="L62" i="16"/>
  <c r="L64" i="16"/>
  <c r="L296" i="16"/>
  <c r="L35" i="16"/>
  <c r="L170" i="16"/>
  <c r="L276" i="16"/>
  <c r="L202" i="16"/>
  <c r="L186" i="16"/>
  <c r="L93" i="16"/>
  <c r="L282" i="16"/>
  <c r="L187" i="16"/>
  <c r="L219" i="16"/>
  <c r="L275" i="16"/>
  <c r="L185" i="16"/>
  <c r="L169" i="16"/>
  <c r="L172" i="16"/>
  <c r="L65" i="16"/>
  <c r="L192" i="16"/>
  <c r="L218" i="16"/>
  <c r="L274" i="16"/>
  <c r="L188" i="16"/>
  <c r="L90" i="16"/>
  <c r="L203" i="16"/>
  <c r="L434" i="16"/>
  <c r="L12" i="16"/>
  <c r="L208" i="16"/>
  <c r="L197" i="16"/>
  <c r="L190" i="16"/>
  <c r="L36" i="16"/>
  <c r="L223" i="16"/>
  <c r="L217" i="16"/>
  <c r="L96" i="16"/>
  <c r="L270" i="16"/>
  <c r="L207" i="16"/>
  <c r="L421" i="16"/>
  <c r="L181" i="16"/>
  <c r="L171" i="16"/>
  <c r="L92" i="16"/>
  <c r="L91" i="16"/>
  <c r="L141" i="16"/>
  <c r="L189" i="16"/>
  <c r="L201" i="16"/>
  <c r="L191" i="16"/>
  <c r="L215" i="16"/>
  <c r="L265" i="16"/>
  <c r="H286" i="16"/>
  <c r="K286" i="16"/>
  <c r="L432" i="16"/>
  <c r="L431" i="16"/>
  <c r="L343" i="16"/>
  <c r="L222" i="16"/>
  <c r="L279" i="16"/>
  <c r="L216" i="16"/>
  <c r="K287" i="16"/>
  <c r="H287" i="16"/>
  <c r="L195" i="16"/>
  <c r="L224" i="16"/>
  <c r="L97" i="16"/>
  <c r="L105" i="16"/>
  <c r="L109" i="16"/>
  <c r="L142" i="16"/>
  <c r="L108" i="16"/>
  <c r="L486" i="16"/>
  <c r="L138" i="16"/>
  <c r="L347" i="16"/>
  <c r="L354" i="16"/>
  <c r="L348" i="16"/>
  <c r="L106" i="16"/>
  <c r="L103" i="16"/>
  <c r="L18" i="16"/>
  <c r="L441" i="16"/>
  <c r="L489" i="16"/>
  <c r="L140" i="16"/>
  <c r="L107" i="16"/>
  <c r="H243" i="16"/>
  <c r="K243" i="16"/>
  <c r="K247" i="16"/>
  <c r="H247" i="16"/>
  <c r="K249" i="16"/>
  <c r="H249" i="16"/>
  <c r="L492" i="16"/>
  <c r="L104" i="16"/>
  <c r="L487" i="16"/>
  <c r="L443" i="16"/>
  <c r="L488" i="16"/>
  <c r="E482" i="16"/>
  <c r="E491" i="16"/>
  <c r="E483" i="16"/>
  <c r="L286" i="16" l="1"/>
  <c r="L287" i="16"/>
  <c r="L247" i="16"/>
  <c r="L249" i="16"/>
  <c r="H483" i="16"/>
  <c r="K483" i="16"/>
  <c r="J491" i="16"/>
  <c r="K491" i="16" s="1"/>
  <c r="H491" i="16"/>
  <c r="K482" i="16"/>
  <c r="H482" i="16"/>
  <c r="L243" i="16"/>
  <c r="E114" i="16"/>
  <c r="E113" i="16"/>
  <c r="E134" i="16"/>
  <c r="E131" i="16"/>
  <c r="E130" i="16"/>
  <c r="E129" i="16"/>
  <c r="E126" i="16"/>
  <c r="E125" i="16"/>
  <c r="E119" i="16"/>
  <c r="E118" i="16"/>
  <c r="H118" i="16" s="1"/>
  <c r="L118" i="16" s="1"/>
  <c r="E69" i="16"/>
  <c r="E68" i="16"/>
  <c r="E67" i="16"/>
  <c r="E66" i="16"/>
  <c r="E32" i="16"/>
  <c r="E29" i="16"/>
  <c r="E34" i="16"/>
  <c r="E33" i="16"/>
  <c r="I430" i="16"/>
  <c r="E430" i="16"/>
  <c r="I344" i="16"/>
  <c r="E344" i="16"/>
  <c r="I319" i="16"/>
  <c r="E319" i="16"/>
  <c r="J319" i="16" s="1"/>
  <c r="I318" i="16"/>
  <c r="E318" i="16"/>
  <c r="J318" i="16" s="1"/>
  <c r="I323" i="16"/>
  <c r="E323" i="16"/>
  <c r="E292" i="16"/>
  <c r="E291" i="16"/>
  <c r="E214" i="16"/>
  <c r="E211" i="16"/>
  <c r="E210" i="16"/>
  <c r="L483" i="16" l="1"/>
  <c r="K114" i="16"/>
  <c r="H114" i="16"/>
  <c r="H134" i="16"/>
  <c r="K134" i="16"/>
  <c r="H211" i="16"/>
  <c r="K211" i="16"/>
  <c r="H126" i="16"/>
  <c r="K126" i="16"/>
  <c r="K69" i="16"/>
  <c r="H69" i="16"/>
  <c r="K113" i="16"/>
  <c r="H113" i="16"/>
  <c r="K292" i="16"/>
  <c r="H292" i="16"/>
  <c r="K66" i="16"/>
  <c r="H66" i="16"/>
  <c r="K129" i="16"/>
  <c r="H129" i="16"/>
  <c r="K33" i="16"/>
  <c r="H33" i="16"/>
  <c r="K291" i="16"/>
  <c r="H291" i="16"/>
  <c r="H29" i="16"/>
  <c r="K29" i="16"/>
  <c r="K125" i="16"/>
  <c r="H125" i="16"/>
  <c r="K67" i="16"/>
  <c r="H67" i="16"/>
  <c r="H130" i="16"/>
  <c r="K130" i="16"/>
  <c r="K214" i="16"/>
  <c r="H214" i="16"/>
  <c r="K34" i="16"/>
  <c r="H34" i="16"/>
  <c r="H32" i="16"/>
  <c r="K32" i="16"/>
  <c r="K210" i="16"/>
  <c r="H210" i="16"/>
  <c r="H68" i="16"/>
  <c r="K68" i="16"/>
  <c r="K131" i="16"/>
  <c r="H131" i="16"/>
  <c r="H344" i="16"/>
  <c r="J344" i="16"/>
  <c r="K344" i="16" s="1"/>
  <c r="H319" i="16"/>
  <c r="K319" i="16"/>
  <c r="H323" i="16"/>
  <c r="K323" i="16"/>
  <c r="H318" i="16"/>
  <c r="K318" i="16"/>
  <c r="K119" i="16"/>
  <c r="H119" i="16"/>
  <c r="L491" i="16"/>
  <c r="H430" i="16"/>
  <c r="J430" i="16"/>
  <c r="K430" i="16" s="1"/>
  <c r="L482" i="16"/>
  <c r="L32" i="16" l="1"/>
  <c r="L318" i="16"/>
  <c r="L134" i="16"/>
  <c r="L131" i="16"/>
  <c r="L34" i="16"/>
  <c r="L125" i="16"/>
  <c r="L68" i="16"/>
  <c r="L291" i="16"/>
  <c r="L126" i="16"/>
  <c r="L129" i="16"/>
  <c r="L292" i="16"/>
  <c r="L210" i="16"/>
  <c r="L69" i="16"/>
  <c r="L214" i="16"/>
  <c r="L66" i="16"/>
  <c r="L130" i="16"/>
  <c r="L211" i="16"/>
  <c r="L67" i="16"/>
  <c r="L33" i="16"/>
  <c r="L113" i="16"/>
  <c r="L29" i="16"/>
  <c r="L114" i="16"/>
  <c r="L430" i="16"/>
  <c r="L319" i="16"/>
  <c r="L344" i="16"/>
  <c r="L323" i="16"/>
  <c r="L119" i="16"/>
  <c r="E493" i="16"/>
  <c r="J493" i="16" l="1"/>
  <c r="K493" i="16" s="1"/>
  <c r="H493" i="16"/>
  <c r="I502" i="16"/>
  <c r="K502" i="16" s="1"/>
  <c r="E502" i="16"/>
  <c r="H502" i="16" s="1"/>
  <c r="I499" i="16"/>
  <c r="K499" i="16" s="1"/>
  <c r="E499" i="16"/>
  <c r="H499" i="16" s="1"/>
  <c r="L493" i="16" l="1"/>
  <c r="L499" i="16"/>
  <c r="L502" i="16"/>
  <c r="E39" i="16"/>
  <c r="E37" i="16"/>
  <c r="K37" i="16" l="1"/>
  <c r="H37" i="16"/>
  <c r="H39" i="16"/>
  <c r="K39" i="16"/>
  <c r="E496" i="16"/>
  <c r="J496" i="16" s="1"/>
  <c r="E490" i="16"/>
  <c r="E484" i="16"/>
  <c r="E481" i="16"/>
  <c r="E480" i="16"/>
  <c r="K504" i="16" l="1"/>
  <c r="K505" i="16"/>
  <c r="L39" i="16"/>
  <c r="L37" i="16"/>
  <c r="H490" i="16"/>
  <c r="K490" i="16"/>
  <c r="H496" i="16"/>
  <c r="K496" i="16"/>
  <c r="K481" i="16"/>
  <c r="H481" i="16"/>
  <c r="K484" i="16"/>
  <c r="H484" i="16"/>
  <c r="K480" i="16"/>
  <c r="H480" i="16"/>
  <c r="L496" i="16" l="1"/>
  <c r="K506" i="16"/>
  <c r="K507" i="16" s="1"/>
  <c r="L481" i="16"/>
  <c r="L490" i="16"/>
  <c r="L484" i="16"/>
  <c r="L480" i="16"/>
  <c r="K508" i="16" l="1"/>
  <c r="K509" i="16" s="1"/>
</calcChain>
</file>

<file path=xl/sharedStrings.xml><?xml version="1.0" encoding="utf-8"?>
<sst xmlns="http://schemas.openxmlformats.org/spreadsheetml/2006/main" count="799" uniqueCount="395">
  <si>
    <t>DESCRIPTION</t>
  </si>
  <si>
    <t>QUANTITY</t>
  </si>
  <si>
    <t>QTY WITH
WASTAGE</t>
  </si>
  <si>
    <t>PROJECT:</t>
  </si>
  <si>
    <t>ADDRESS:</t>
  </si>
  <si>
    <t>EA</t>
  </si>
  <si>
    <t>LFT</t>
  </si>
  <si>
    <t>REV:</t>
  </si>
  <si>
    <t>SCOPE OF ESTIMATE:</t>
  </si>
  <si>
    <t>I</t>
  </si>
  <si>
    <t>SUPPLY &amp; INSTALLATION</t>
  </si>
  <si>
    <t>NOTES</t>
  </si>
  <si>
    <t>SR.
NO.</t>
  </si>
  <si>
    <t>WASTAGE</t>
  </si>
  <si>
    <t>UNIT</t>
  </si>
  <si>
    <t>UNIT 
COST</t>
  </si>
  <si>
    <t>MATERIAL 
COST</t>
  </si>
  <si>
    <t xml:space="preserve">TOTAL MATERIAL COST  </t>
  </si>
  <si>
    <t xml:space="preserve">TOTAL COST  </t>
  </si>
  <si>
    <t xml:space="preserve">OVERHEADS &amp; PROFIT  </t>
  </si>
  <si>
    <t xml:space="preserve">TOTAL BID  </t>
  </si>
  <si>
    <t xml:space="preserve"> </t>
  </si>
  <si>
    <t>II</t>
  </si>
  <si>
    <t>ELBOW</t>
  </si>
  <si>
    <t>PIPE SUPPORT</t>
  </si>
  <si>
    <t>LABOR RATE</t>
  </si>
  <si>
    <t>LABOR HOURS</t>
  </si>
  <si>
    <t>REDUCER</t>
  </si>
  <si>
    <t>TOTAL
COST</t>
  </si>
  <si>
    <t>NEW WORK</t>
  </si>
  <si>
    <t>LABOR 
RATE</t>
  </si>
  <si>
    <t>LABOR
 COST</t>
  </si>
  <si>
    <t xml:space="preserve">TOTAL LABOR COST  </t>
  </si>
  <si>
    <t>PLUMBING ESTIMATE</t>
  </si>
  <si>
    <t>COLD WATER PIPE INSULATION</t>
  </si>
  <si>
    <t>COLD WATER PIPE FITTING</t>
  </si>
  <si>
    <t>HOT WATER PIPE INSULATION</t>
  </si>
  <si>
    <t>HOT WATER PIPE FITTING</t>
  </si>
  <si>
    <t>SANITARY PIPE FITTING</t>
  </si>
  <si>
    <t>WYE</t>
  </si>
  <si>
    <t>COLD WATER PIPE (ABOVE GRADE)</t>
  </si>
  <si>
    <t>HOT WATER PIPE (ABOVE GRADE)</t>
  </si>
  <si>
    <t>SANITARY PIPE (BELOW GRADE)</t>
  </si>
  <si>
    <t>TRENCHING &amp; BACKFILLING</t>
  </si>
  <si>
    <t>Excavation &amp; Backfilling (3' Deep x 1' Wide Trench) including all labor and material/equipment.</t>
  </si>
  <si>
    <t>Plumbing Fixture</t>
  </si>
  <si>
    <t>Pipe Support</t>
  </si>
  <si>
    <t>Cold &amp; Hot Water Pipe W/ Fittings</t>
  </si>
  <si>
    <t>Sanitary Pipe W/ Fittings</t>
  </si>
  <si>
    <t>Vent Pipe W/ Fittings</t>
  </si>
  <si>
    <t>Trenching And Backfilling</t>
  </si>
  <si>
    <t>4" Dia Sanitary Pipe</t>
  </si>
  <si>
    <t>4" / 2" Dia Sanitary Pipe Wye</t>
  </si>
  <si>
    <t>2" Dia Vent Pipe</t>
  </si>
  <si>
    <t>Mobilization &amp; De-Mobilization</t>
  </si>
  <si>
    <t>LS</t>
  </si>
  <si>
    <t>Plumbing Piping Leak/Pressure Testing</t>
  </si>
  <si>
    <t>3/8" Dia Threaded Rod W/ Double Lock Nut (1 foot length)</t>
  </si>
  <si>
    <t>VENT PIPE FITTING</t>
  </si>
  <si>
    <t>2" Dia Vent Pipe 90 Deg Elbow</t>
  </si>
  <si>
    <t>2" Dia Vent Pipe Tee</t>
  </si>
  <si>
    <t>TEE</t>
  </si>
  <si>
    <t>2" Dia</t>
  </si>
  <si>
    <t>3" Dia</t>
  </si>
  <si>
    <t>4" Dia</t>
  </si>
  <si>
    <t>1/2" Dia Threaded Rod W/ Double Lock Nut (1 foot length)</t>
  </si>
  <si>
    <t>1/2" Dia Adjustable Clevis Hanger</t>
  </si>
  <si>
    <t>3/4" Dia Adjustable Clevis Hanger</t>
  </si>
  <si>
    <t>1" Dia Adjustable Clevis Hanger</t>
  </si>
  <si>
    <t>1-1/4" Dia Adjustable Clevis Hanger</t>
  </si>
  <si>
    <t>1-1/2" Dia Adjustable Clevis Hanger</t>
  </si>
  <si>
    <t>2" Dia Adjustable Clevis Hanger</t>
  </si>
  <si>
    <t>3" Dia Adjustable Clevis Hanger</t>
  </si>
  <si>
    <t>Vent Through Roof</t>
  </si>
  <si>
    <t>Valve</t>
  </si>
  <si>
    <t>VENT PIPE (ABOVE GRADE)</t>
  </si>
  <si>
    <t>CFT</t>
  </si>
  <si>
    <t>3" Dia Sanitary Pipe</t>
  </si>
  <si>
    <t>6" Dia Sanitary Pipe</t>
  </si>
  <si>
    <t>3" Dia Sanitary Pipe 90 Deg Elbow</t>
  </si>
  <si>
    <t>4" Dia Sanitary Pipe 90 Deg Elbow</t>
  </si>
  <si>
    <t>3" Dia Sanitary Pipe 45 Deg Elbow</t>
  </si>
  <si>
    <t>4" Dia Sanitary Pipe 45 Deg Elbow</t>
  </si>
  <si>
    <t>6" Dia Sanitary Pipe 45 Deg Elbow</t>
  </si>
  <si>
    <t>4" Dia Sanitary Pipe Wye</t>
  </si>
  <si>
    <t>6" Dia Sanitary Pipe Wye</t>
  </si>
  <si>
    <t>6" / 4" Dia Sanitary Pipe Wye</t>
  </si>
  <si>
    <t>SANITARY PIPE (ABOVE GRADE)</t>
  </si>
  <si>
    <t>2" Dia Sanitary Pipe</t>
  </si>
  <si>
    <t>2" Dia Sanitary Pipe 90 Deg Elbow</t>
  </si>
  <si>
    <t>2" Dia Sanitary Pipe Wye</t>
  </si>
  <si>
    <t>3" Dia Sanitary Pipe Wye</t>
  </si>
  <si>
    <t>3" / 2" Dia Sanitary Pipe Wye</t>
  </si>
  <si>
    <t>4" / 2" Dia Sanitary Pipe Reducer</t>
  </si>
  <si>
    <t>4" Dia Vent Pipe</t>
  </si>
  <si>
    <t>3" Dia Vent Pipe</t>
  </si>
  <si>
    <t>3" Dia Vent Pipe 90 Deg Elbow</t>
  </si>
  <si>
    <t>4" Dia Vent Pipe 90 Deg Elbow</t>
  </si>
  <si>
    <t>4" Dia Vent Pipe Tee</t>
  </si>
  <si>
    <t>4" / 2" Dia Vent Pipe Tee</t>
  </si>
  <si>
    <t>4" / 3" Dia Vent Pipe Tee</t>
  </si>
  <si>
    <t>4" / 2" Dia Vent Pipe Reducer</t>
  </si>
  <si>
    <t>6" Dia Storm Drain Pipe</t>
  </si>
  <si>
    <t>6" Dia Storm Drain Pipe 45 Deg Elbow</t>
  </si>
  <si>
    <t>STORM DRAIN PIPE FITTING</t>
  </si>
  <si>
    <t>OVERFLOW STORM DRAIN PIPE (ABOVE GRADE)</t>
  </si>
  <si>
    <t>OVERFLOW STORM DRAIN PIPE INSULATION</t>
  </si>
  <si>
    <t>4" Dia Storm Drain Pipe</t>
  </si>
  <si>
    <t>8" Dia Storm Drain Pipe</t>
  </si>
  <si>
    <t>10" Dia Storm Drain Pipe</t>
  </si>
  <si>
    <t>4" Dia Storm Drain Pipe 45 Deg Elbow</t>
  </si>
  <si>
    <t>10" Dia Storm Drain Pipe 45 Deg Elbow</t>
  </si>
  <si>
    <t>4" Dia Storm Drain Pipe Wye</t>
  </si>
  <si>
    <t>6" Dia Storm Drain Pipe Wye</t>
  </si>
  <si>
    <t>10" Dia Storm Drain Pipe Wye</t>
  </si>
  <si>
    <t>6" / 4" Dia Storm Drain Pipe Wye</t>
  </si>
  <si>
    <t>8" / 4" Dia Storm Drain Pipe Wye</t>
  </si>
  <si>
    <t>OVERFLOW STORM DRAIN PIPE FITTING</t>
  </si>
  <si>
    <t>PUMP</t>
  </si>
  <si>
    <t>VENT THROUGH ROOF</t>
  </si>
  <si>
    <t>COLD WATER PIPE (BELOW GRADE)</t>
  </si>
  <si>
    <t>4" Dia Cold Water Pipe</t>
  </si>
  <si>
    <t>4" Dia Cold Water Pipe 90 Deg Elbow</t>
  </si>
  <si>
    <t>1/2" Dia Cold Water Pipe</t>
  </si>
  <si>
    <t>3/4" Dia Cold Water Pipe</t>
  </si>
  <si>
    <t>1" Dia Cold Water Pipe</t>
  </si>
  <si>
    <t>1-1/4" Dia Cold Water Pipe</t>
  </si>
  <si>
    <t>1-1/2" Dia Cold Water Pipe</t>
  </si>
  <si>
    <t>2" Dia Cold Water Pipe</t>
  </si>
  <si>
    <t>3" Dia Cold Water Pipe</t>
  </si>
  <si>
    <t>1/2" Dia Cold Water Pipe 90 Deg Elbow</t>
  </si>
  <si>
    <t>3/4" Dia Cold Water Pipe 90 Deg Elbow</t>
  </si>
  <si>
    <t>1" Dia Cold Water Pipe 90 Deg Elbow</t>
  </si>
  <si>
    <t>1-1/2" Dia Cold Water Pipe 90 Deg Elbow</t>
  </si>
  <si>
    <t>2" Dia Cold Water Pipe 90 Deg Elbow</t>
  </si>
  <si>
    <t>1/2" Dia Cold Water Pipe Tee</t>
  </si>
  <si>
    <t>3/4" Dia Cold Water Pipe Tee</t>
  </si>
  <si>
    <t>1-1/2" Dia Cold Water Pipe Tee</t>
  </si>
  <si>
    <t>4" Dia Cold Water Pipe Tee</t>
  </si>
  <si>
    <t>1" / 1/2" Dia Cold Water Pipe Tee</t>
  </si>
  <si>
    <t>1-1/2" / 1" Dia Cold Water Pipe Reducer</t>
  </si>
  <si>
    <t>1-1/2" / 1-1/4" Dia Cold Water Pipe Reducer</t>
  </si>
  <si>
    <t>1-1/2" / 3/4" Dia Cold Water Pipe Reducer</t>
  </si>
  <si>
    <t>2" / 1-1/2" Dia Cold Water Pipe Reducer</t>
  </si>
  <si>
    <t>4" / 3" Dia Cold Water Pipe Reducer</t>
  </si>
  <si>
    <t>1/2" Dia Hot Water Pipe</t>
  </si>
  <si>
    <t>3/4" Dia Hot Water Pipe</t>
  </si>
  <si>
    <t>1/2" Dia Hot Water Pipe 90 Deg Elbow</t>
  </si>
  <si>
    <t>3/4" Dia Hot Water Pipe 90 Deg Elbow</t>
  </si>
  <si>
    <t>1/2" Dia Hot Water Pipe Tee</t>
  </si>
  <si>
    <t>3/4" Dia Hot Water Pipe Tee</t>
  </si>
  <si>
    <t>3/4" / 1/2" Dia Hot Water Pipe Tee</t>
  </si>
  <si>
    <t>3/4" / 1/2" Dia Hot Water Pipe Reducer</t>
  </si>
  <si>
    <t>NON-FREEZE HOSE BIBB</t>
  </si>
  <si>
    <t>METER</t>
  </si>
  <si>
    <t>VALVE</t>
  </si>
  <si>
    <t>SHOCK ABSORBER</t>
  </si>
  <si>
    <t>4" Dia Adjustable Clevis Hanger</t>
  </si>
  <si>
    <t>6" Dia Adjustable Clevis Hanger</t>
  </si>
  <si>
    <t>8" Dia Adjustable Clevis Hanger</t>
  </si>
  <si>
    <t>5/8" Dia Threaded Rod W/ Double Lock Nut (1 foot length)</t>
  </si>
  <si>
    <t>6" Dia</t>
  </si>
  <si>
    <t>8" Dia</t>
  </si>
  <si>
    <t>10" Dia</t>
  </si>
  <si>
    <t>Storm Drain Pipe W/ Fittings</t>
  </si>
  <si>
    <t>Overflow Storm Drain Pipe W/ Fittings</t>
  </si>
  <si>
    <t>Pump</t>
  </si>
  <si>
    <t>Meter</t>
  </si>
  <si>
    <t>Drains</t>
  </si>
  <si>
    <t>Shock Absorbers</t>
  </si>
  <si>
    <t>No-Hub Pipe Coupling</t>
  </si>
  <si>
    <t>STORM DRAIN PIPE (BELOW GRADE)</t>
  </si>
  <si>
    <t>8" Dia Cold Water Pipe</t>
  </si>
  <si>
    <t>8" Dia Cold Water Pipe 90 Deg Elbow</t>
  </si>
  <si>
    <t>8" Dia Cold Water Pipe Tee</t>
  </si>
  <si>
    <t>3/4" / 1/2" Dia Cold Water Pipe Reducer</t>
  </si>
  <si>
    <t>2-1/2" Dia Cold Water Pipe</t>
  </si>
  <si>
    <t>6" Dia Cold Water Pipe</t>
  </si>
  <si>
    <t>2-1/2" Dia Cold Water Pipe 90 Deg Elbow</t>
  </si>
  <si>
    <t>6" Dia Cold Water Pipe 90 Deg Elbow</t>
  </si>
  <si>
    <t>1/2" Dia Cold Water Pipe 45 Deg Elbow</t>
  </si>
  <si>
    <t>3/4" Dia Cold Water Pipe 45 Deg Elbow</t>
  </si>
  <si>
    <t>1" Dia Cold Water Pipe 45 Deg Elbow</t>
  </si>
  <si>
    <t>8" Dia Cold Water Pipe 45 Deg Elbow</t>
  </si>
  <si>
    <t>1" Dia Cold Water Pipe Tee</t>
  </si>
  <si>
    <t>2" Dia Cold Water Pipe Tee</t>
  </si>
  <si>
    <t>6" Dia Cold Water Pipe Tee</t>
  </si>
  <si>
    <t>3/4" / 1/2" Dia Cold Water Pipe Tee</t>
  </si>
  <si>
    <t>1" / 3/4" Dia Cold Water Pipe Tee</t>
  </si>
  <si>
    <t>1-1/4" / 3/4" Dia Cold Water Pipe Tee</t>
  </si>
  <si>
    <t>1-1/2" / 3/4" Dia Cold Water Pipe Tee</t>
  </si>
  <si>
    <t>2" / 3/4" Dia Cold Water Pipe Tee</t>
  </si>
  <si>
    <t>2-1/2" / 3/4" Dia Cold Water Pipe Tee</t>
  </si>
  <si>
    <t>2-1/2" / 1" Dia Cold Water Pipe Tee</t>
  </si>
  <si>
    <t>3" / 1" Dia Cold Water Pipe Tee</t>
  </si>
  <si>
    <t>4" / 3/4" Dia Cold Water Pipe Tee</t>
  </si>
  <si>
    <t>4" / 1" Dia Cold Water Pipe Tee</t>
  </si>
  <si>
    <t>6" / 3/4" Dia Cold Water Pipe Tee</t>
  </si>
  <si>
    <t>6" / 1" Dia Cold Water Pipe Tee</t>
  </si>
  <si>
    <t>6" / 1-1/2" Dia Cold Water Pipe Tee</t>
  </si>
  <si>
    <t>6" / 2" Dia Cold Water Pipe Tee</t>
  </si>
  <si>
    <t>1" / 3/4" Dia Cold Water Pipe Reducer</t>
  </si>
  <si>
    <t>1-1/4" / 3/4" Dia Cold Water Pipe Reducer</t>
  </si>
  <si>
    <t>2-1/2" / 3/4" Dia Cold Water Pipe Reducer</t>
  </si>
  <si>
    <t>2-1/2" / 2" Dia Cold Water Pipe Reducer</t>
  </si>
  <si>
    <t>3" / 2-1/2" Dia Cold Water Pipe Reducer</t>
  </si>
  <si>
    <t>4" / 3/4" Dia Cold Water Pipe Reducer</t>
  </si>
  <si>
    <t>4" / 2-1/2" Dia Cold Water Pipe Reducer</t>
  </si>
  <si>
    <t>6" / 4" Dia Cold Water Pipe Reducer</t>
  </si>
  <si>
    <t>1/2" Dia Hot Water Pipe 45 Deg Elbow</t>
  </si>
  <si>
    <t>3/4" Dia Hot Water Pipe 45 Deg Elbow</t>
  </si>
  <si>
    <t>8" Dia Sanitary Pipe</t>
  </si>
  <si>
    <t>2" Dia Sanitary Pipe 45 Deg Elbow</t>
  </si>
  <si>
    <t>8" / 4" Dia Sanitary Pipe Wye</t>
  </si>
  <si>
    <t>8" / 6" Dia Sanitary Pipe Wye</t>
  </si>
  <si>
    <t>2" Dia Sanitary Pipe Double Wye</t>
  </si>
  <si>
    <t>4" / 3" Dia Sanitary Pipe Wye</t>
  </si>
  <si>
    <t>3" / 2" Dia Sanitary Pipe Reducer</t>
  </si>
  <si>
    <t>4" / 3" Dia Sanitary Pipe Reducer</t>
  </si>
  <si>
    <t>2" Dia Vent Pipe 45 Deg Elbow</t>
  </si>
  <si>
    <t>3" Dia Vent Pipe 45 Deg Elbow</t>
  </si>
  <si>
    <t>3" Dia Vent Pipe Tee</t>
  </si>
  <si>
    <t>3" / 2" Dia Vent Pipe Tee</t>
  </si>
  <si>
    <t>3" / 2" Dia Vent Pipe Reducer</t>
  </si>
  <si>
    <t>4" / 3" Dia Vent Pipe Reducer</t>
  </si>
  <si>
    <t>3" Dia Indirect Waste Pipe</t>
  </si>
  <si>
    <t>3" Dia Indirect Waste Pipe 90 Deg Elbow</t>
  </si>
  <si>
    <t>3" Dia Indirect Waste Pipe 45 Deg Elbow</t>
  </si>
  <si>
    <t>INDIRECT WASTE PIPE FITTING</t>
  </si>
  <si>
    <t>3" / 2" Dia Indirect Waste Pipe Wye</t>
  </si>
  <si>
    <t>8" / "6 Dia Storm Drain Pipe Wye</t>
  </si>
  <si>
    <t>10" / 4" Dia Storm Drain Pipe Wye</t>
  </si>
  <si>
    <t>10" / 6" Dia Storm Drain Pipe Wye</t>
  </si>
  <si>
    <t>ROOF DRAIN PIPE (ABOVE GRADE)</t>
  </si>
  <si>
    <t>4" Dia Roof Drain Pipe</t>
  </si>
  <si>
    <t>6" Dia Roof Drain Pipe</t>
  </si>
  <si>
    <t>4" Dia Roof Drain Pipe 45 Deg Elbow</t>
  </si>
  <si>
    <t>4" Dia Roof Drain Pipe 90 Deg Elbow</t>
  </si>
  <si>
    <t>6" Dia Roof Drain Pipe 90 Deg Elbow</t>
  </si>
  <si>
    <t>4" Dia Roof Drain Pipe Wye</t>
  </si>
  <si>
    <t>ROOF DRAIN PIPE INSULATION</t>
  </si>
  <si>
    <t>ROOF DRAIN PIPE FITTING</t>
  </si>
  <si>
    <t>6" / 4" Roof Drain Pipe Reducer</t>
  </si>
  <si>
    <t>4" Dia Overflow Drain Pipe</t>
  </si>
  <si>
    <t>6" Dia Overflow Drain Pipe</t>
  </si>
  <si>
    <t>4" Dia Overflow Drain Pipe 90 Deg Elbow</t>
  </si>
  <si>
    <t>6" Dia Overflow Drain Pipe 90 Deg Elbow</t>
  </si>
  <si>
    <t>4" Dia Overflow Drain Pipe 45 Deg Elbow</t>
  </si>
  <si>
    <t>Sink (Tag not given)</t>
  </si>
  <si>
    <t>Lavatory (Tag not given)</t>
  </si>
  <si>
    <t>Water Closet (Tag not given)</t>
  </si>
  <si>
    <t>Sink Disposal Unit</t>
  </si>
  <si>
    <t>WATER HEATER</t>
  </si>
  <si>
    <t>EXPANSION TANK</t>
  </si>
  <si>
    <t>Dishwasher (Furnished by others)</t>
  </si>
  <si>
    <t>Washer Box W/ Drain Standpipe (Furnished by others)</t>
  </si>
  <si>
    <t>Refrigerator (Furnished by others)</t>
  </si>
  <si>
    <t>Building Water Meter Per Village Requirements</t>
  </si>
  <si>
    <t>Submeter W/ Ceiling Access Panel</t>
  </si>
  <si>
    <t>NON-FREEZE WALL HYDRANT</t>
  </si>
  <si>
    <t>FLOOR DRAIN</t>
  </si>
  <si>
    <t>2" Dia Floor Drain W/ Trap Guard</t>
  </si>
  <si>
    <t>2" Dia 6"x6" FD, Nickle-Bronzed Finished Floor Drain W/ Trap Primer</t>
  </si>
  <si>
    <t>ROOF DRAIN</t>
  </si>
  <si>
    <t>OPEN SITE DRAIN</t>
  </si>
  <si>
    <t>6" Dia Open Site Drain</t>
  </si>
  <si>
    <t>DOWNSPOUT NOZZLE</t>
  </si>
  <si>
    <t>CLEANOUTS</t>
  </si>
  <si>
    <t>2" Dia Cleanout</t>
  </si>
  <si>
    <t>3" Dia Cleanout</t>
  </si>
  <si>
    <t>4" Dia Cleanout</t>
  </si>
  <si>
    <t>WALL CLEANOUT</t>
  </si>
  <si>
    <t>FLOOR CLEANOUT</t>
  </si>
  <si>
    <t>GRADE CLEANOUT</t>
  </si>
  <si>
    <t>FLOOR SINK</t>
  </si>
  <si>
    <t>6" Dia Standpipe To Support Pool Backwash</t>
  </si>
  <si>
    <t>STANDPIPE</t>
  </si>
  <si>
    <t>3/4" Dia Water Hammer Arrestor</t>
  </si>
  <si>
    <t>INDIRECT WASTE RECEIVER</t>
  </si>
  <si>
    <t>3" Dia Indirect Waste Receiver</t>
  </si>
  <si>
    <t>3/4" Dia Shutoff Valve</t>
  </si>
  <si>
    <t>3/4" Dia Ball Type Shutoff Valve</t>
  </si>
  <si>
    <t>1-1/2" Dia Shutoff Valve</t>
  </si>
  <si>
    <t>2" Dia Shutoff Valve</t>
  </si>
  <si>
    <t>2-1/2" Dia Shutoff Valve</t>
  </si>
  <si>
    <t>1/2" Dia Ball Type Supply Stop</t>
  </si>
  <si>
    <t>2" Dia VTR, Vent Through Roof</t>
  </si>
  <si>
    <t>3" Dia VTR, Vent Through Roof</t>
  </si>
  <si>
    <t>4" Dia VTR, Vent Through Roof</t>
  </si>
  <si>
    <t>TRAP PRIMER</t>
  </si>
  <si>
    <t>P-TRAP</t>
  </si>
  <si>
    <t>2" Dia P-Trap</t>
  </si>
  <si>
    <t>3" Dia P-Trap</t>
  </si>
  <si>
    <t>4" Dia P-Trap</t>
  </si>
  <si>
    <t>ELECTRIC WATER HEATER ACCESSORIES</t>
  </si>
  <si>
    <t>3/4" Dia Check Valve</t>
  </si>
  <si>
    <t>3/4" Dia Vacuum Relief Valve</t>
  </si>
  <si>
    <t>3/4" Dia Union</t>
  </si>
  <si>
    <t>3/4" Dia P&amp;T Relief Valve</t>
  </si>
  <si>
    <t>Thermometer</t>
  </si>
  <si>
    <t>Expansion Tank</t>
  </si>
  <si>
    <t>ELECTRIC WATER HEATER ON SHELF ACCESSORIES</t>
  </si>
  <si>
    <t>3/4" Dia Drain Valve</t>
  </si>
  <si>
    <t>POOL MAKEUP WATER DIAGRAM ACCESSORIES</t>
  </si>
  <si>
    <t>1-1/2" Dia Slow Closing Solenoid Valve</t>
  </si>
  <si>
    <t>1-1/2" Dia Union</t>
  </si>
  <si>
    <t>Water Submeter</t>
  </si>
  <si>
    <t>EWH-1, Electric Water Heater, A.O. SMITH, Model Number DEN-52, (RHEEM, BRADFORD WHITE OR LOCHINVAR) Ul Listed, Glass Lined Commercial Electric Water Heater With Simultaneous Dual Element Operation, Heater To Have 50 Gal, Storage Capacity With An Input Of 1Okw And Recovery Of 54 Gph @ 100°F Rise, Heater To Have Dual Element Operation Rated At 5kw Each, Element Shall Have Individual Thermostat And High Temperature Cutoff Switch, Set Water Heater At 120°F, Electrical Requirements: 208v, 1Ph, 60hz, 1Okw, Furnish Heater Complete With T&amp;P Relief Valve Piped To Floor Drain, Provide Heater For Commercial Installation With 3 Year Warranty, Heater To Meet State And Local Code Requirements, Dimensions: 21-1/2"Dia, By 54-1/2" Tall, Heater To Be Furnished With A.O. SMITH DRAIN PAN, Piped To Floor Drain.</t>
  </si>
  <si>
    <t>EWH-2, Electric Water Heater, A.O. SMITH, Model Number DEL-10, Glass-Lined Commercial Electric Water Heater, Heater To Have 10Gal Storage Capacity With An Input Of 5kw And A Recovery Of 20 Gph @ 100°F Rise, Heater To Be Equipped With Advanced Electronic Control, Immersion Temperature Control, Economy Mode Operation, Linear Element Sequencing And Power Circuit Fusing, Heater To Have One Element Rated At 4kw, Immersion Temperature Control And Manual Reset High Temperature Cutoff Element, Electrical Requirements: 5kw, 208v / 1Ph, Furnish Heater Complete With Safe Pan And Code Approved P&amp;T Relief Valves, Provide Heater With 3 Year Warranty, Dimensions: 18-1/4" Dia, By 18" Tall, Note: Pipe Relief Valve Discharge And Safe Pan Drain To Floor Drain, Provide With Factory Start-Up And Owner Training, Field Set Heater For 130°F.</t>
  </si>
  <si>
    <t>EWH-5, Electric Water Heater, EEMAX, Model Number SPEX95T, Ul Listed "Flow Controlled" Wall Mounted Electric Tankless Water Heater With White Abs Cover, Adjustable Temperature 70°F - 140°F, 0.2Gpm Turn-On, Reinforced Heated Body, Replaceable Cartridge Element, Max: Operation Pressure 150Psi, Dimensions: 9.75" X 5.25" X 3" And Electrical Requirements: 7kw, 208v, 1 Ph, 34amp.</t>
  </si>
  <si>
    <t>EWH-6, Electric Water Heater, A.O. SMITH, Model Number Del-20, Glass-Lined Commercial Electric Water Heater, Heater To Have 20 Gal Storage Capacity With An Input Of 6kw And A Recovery Of 24 Gph @ 100°F Rise, Heater To Be Equipped With Advanced Electronic Control, Immersion Temperature Control, Economy Mode Operation, Linear Element Sequencing And Power Circuit Fusing, Heater To Have One Element Rated At 6kw, Immersion Temperature Control And Manual Reset High Temperature Cutoff Element, Electrical  Requirements: 6kw, 208v /1ph, Furnish Heater Complete With Safe Pan And Code Approved P&amp;T Relief Valves, Provide Heater With 3 Year Warranty, Dimensions: 21-3/4" Dia, By 22-1/4" Tall, Note: Pipe Relief Valve Discharge And Safe Pan Drain To Floor Drain, Provide With Factory Start-Up And Owner Training. Field Set Heater For 130°F.</t>
  </si>
  <si>
    <t>ET-1, Expation Tank, AMTROL THERM-X-TROL,  Model Number ST-180V-C, (Wessels Or Watts) 125Psi Asme Constructed Hot Water Expansion Tank With 150Psi, Maximum Working Pressure, 200°F Maximum Operating Temperature, 1-1 / 4" System Connection, 77 Gal, Tank, 45Max: Acceptance Volume, 24" Dia, X 49" High Tank With A Ship Weight Of 285Lbs, Note: Contractor To Field Adjust Tank To System Pressure Parameters In Accordance To Manufacturers Instructions.</t>
  </si>
  <si>
    <t>ET-2, Expation Tank, AMTROL THERM-X-TROL, Model Number ST-5-C, (Watts Or Wessels) Steel Constructed Expansion Tank With 150 Psi, Maximum Working Pressure, 200°F Maximum Operating Temperature, 3/ 4" System Connection, 2.1Gal, Volume, .43 Acceptance Factor, 10" Dia, X 10-3/8" High Tank, Asme Rated Tank, Provide Independent Support For Expansion Tank, Do Not Support From Piping.</t>
  </si>
  <si>
    <t>VR-1, Vacuum Relief Valve, CASH-ACME, Model Number VR-801, (Watts, Conbraco Or Jordan) 3/4"Vacuum Relief Valve With Brass Body, Heat Resistant Silicone Seat Disc, Brass Working Parts And Dust Cap, The Maximum Pressure Is 200Psi And The Maximum Temperature Is 250°F.</t>
  </si>
  <si>
    <t>1/2" Dia TP-1, Trap Primer, PPP INC, Model Number MP-500-115V,  'Mini-Prime' Automatic Electric Operated Timer Controlled Trap Primer With 1 /2"Inlet &amp; 1 /2"Outlet, Circuit Breaker, Ul Listed Timer Solenoid Valve And Distribution Unit, Electric Requirements: 115v, 1Ph, 0.5Amps.</t>
  </si>
  <si>
    <t>1/2" Dia TP-2, Trap Primer, J.R. SMITH, Model Number 2699-1, (ZURN, MIFAB, JOSAM OR WADE) Automatic Trap Primer With Cast Bronze Body And 1/2" Copper Sweat Connection</t>
  </si>
  <si>
    <t>4" Dia RD-1, Roof Drain, J.R. SMITH, Model Number 1010-C-E-R-U, (ZURN, JOSAM OR WADE) 16" Diameter Duco Cast Iron Body With Combined Flashing Clamp And Gravel Stop, Underdeck Clamp, Extension, Sump Receiver And Vandal Proof Cast Iron Dome.</t>
  </si>
  <si>
    <t>6" Dia RD-1, Roof Drain, J.R. SMITH, Model Number 1010-C-E-R-U, (ZURN, JOSAM OR WADE) 16" Diameter Duco Cast Iron Body With Combined Flashing Clamp And Gravel Stop, Underdeck Clamp, Extension, Sump Receiver And Vandal Proof Cast Iron Dome.</t>
  </si>
  <si>
    <t>4" Dia ORD-1, Overflow Roof Drain, J.R. SMITH,  Model Number 1080-LPD-C-E-R-U,(ZURN, JOSAM, MIFAB OR WADE) Dugo Cast Iron Body With Combined Flashing Clamp And Gravel Stop, Cast Iron 2"Dam Height, Underdeck Clamp, Extension, Sump Receiver And Vandal Proof Cast Iron Low Profile Dome.</t>
  </si>
  <si>
    <t>6" Dia ORD-1, Overflow Roof Drain, J.R. SMITH,  Model Number 1080-LPD-C-E-R-U,(ZURN, JOSAM, MIFAB OR WADE) Dugo Cast Iron Body With Combined Flashing Clamp And Gravel Stop, Cast Iron 2"Dam Height, Underdeck Clamp, Extension, Sump Receiver And Vandal Proof Cast Iron Low Profile Dome.</t>
  </si>
  <si>
    <t>3" Dia FD-1,Floor Drain (Finished), J.R. SMITH, Model Number 2010-B-U-NB (ZURN, WADE, WATTS OR MIFAB), Duco Cast Iron Body &amp; Flashing Collar With Vandal Proof 6" Square Nickel Bronze Adjustable Strainer Head, Note: Provide With ASSE 1072 Listed Trap Guard For Each Drain.</t>
  </si>
  <si>
    <t>4" Dia FD-1,Floor Drain (Finished), J.R. SMITH, Model Number 2010-B-U-NB (ZURN, WADE, WATTS OR MIFAB), Duco Cast Iron Body &amp; Flashing Collar With Vandal Proof 6" Square Nickel Bronze Adjustable Strainer Head, Note: Provide With ASSE 1072 Listed Trap Guard For Each Drain.</t>
  </si>
  <si>
    <t>4" Dia S-1, Floor Sink, MIFAB, Model Number FS724-30-89-150 (JOSAM, WATTS, J.R.SMITH, ZURN OR WAIDE), 12 Inch Square x 6 Inch Deep Pvc Floor Sink With 4 Inch Diameter Outlet, Pvc Bottom Dome Strainer And Pvc Loose Set Half Grate, Note: Where Required By Code Set Floor Sink With Rim 1 Inch Above Finished Floor Surface To Comply With Code, Receptor May Be Set Flush With Finished Floor Surface Only As Allowable By code Authority.</t>
  </si>
  <si>
    <t>3/4" Dia HB-1, Hose Bibb, J.R. SMITH, Model Number 5519-SAP (WOODFORD, ZURN, WADE OR MIFAB), Bronze Quarter Turn Automatic Draining Hydrant With Stainless Steel Face, Hose Connection, Mild
Climate, Integral Vacuum Breaker And Dual Check Valve, "T" Handle Key, Wheel Handle And Stainless Steel Box With Full 180° Cover Opening.</t>
  </si>
  <si>
    <t>3/4" Dia NFWH-1, Non Freeze Wall Hydrent, J.R. SMITH, Model Number 5509QT-NB (ZURN, JOSAM, MIFAB OR WADE), Bronze Nickel Plated Quarter Turn Non-Freeze Wall Hydrant With Hose Connection, Recessed Box With Nickel Bronze Box Face, Integral Vacuum Breaker, Locking Cover And “T" Handle Key, Install With Dcv-1 Backflow Preventer Immediately Upstream In An Accessible Location.</t>
  </si>
  <si>
    <t>MR-1, Mop Receptor, FIAT, Model Number TSB-3001 (OR APPROVED EQUAL), Floor Mounted Terrazzo Basin Drain Body Made Of Stainless Steel Cast Integrally And Provide For A Caulked Lead Connection Not Less Than 1" Deep To A 3" Pipe. Basin 32" X 32" X 12" High, ZURN, Model No. Z843M1 -XL, Wall Mounted Rough Chrome Service Sink Faucet With Vandal Resistant Lever Handles, Cast Brass Nozzle With 3/4" Hose Thread, Brass Vacuum Breaker, Brass Top Brace Assembly With Wall Flange And Mounted Screws, FIAT Model Number 889-CC (OR APPROVED EQUAL) Stainless Mop Hanger, FIAT MODEL NO. 832-AA (OR APPROVED EQUAL), Hose And Hose Bracket With 30" Long By 5/8" Diameter Flexible Cloth Reinforced Rubber Hose With 3/4" Coupling At One End, FIAT MODEL NO. 833-AA (OR APPROVED EQUAL) Silicone Sealer, FIAT MODEL NO. MSG 2424 (OR APPROVED EQUAL), Stainless Steel Wall Guards.</t>
  </si>
  <si>
    <t>EWC-1, Electric Water Coller (Bottle Filling Station), ELKAY EZH20, Model Number EZOTL8WSSK (HAWS OR OASIS) Bottle Filling Station With Bl-Level Ada Cooler Hands Free Activation 8Gph Stainless, Chilling Capacity Of 8.0Gph Recovery At 50°F Inlet 90°F Ambient Temperature. Electrical Requirements: 115v, 60Hz., 6Amps, Proflo Model No PFPTB108 Chrome Plated Cast Brass 1-1/2" X 1-1/2"- 17 Gauge Semi-Cast Brass P-Trap With Cleanout And Wall Flange. Proflo Model No PFXCAC32CLK12 Chrome Plated Brass 1 /2" X 3/8" Compression Type - Loose Key Angle Valve With Chrome 12" Flexible Copper Supplies And Wall Flanges.</t>
  </si>
  <si>
    <t>DW-1, Dog Wash Tub, MASTER EQUIPMENT, Model Number TP3820 48, Type 304 Stainless Steel 14 Gauge Tub Basin With Backsplash, Legs, Grooming Bar, Ramp, Drain Polypropylene Hose, Drain Basket And Cover, ZURN Model No. Z843M1-XL, Wall Mounted Rough Chrome Service Sink Faucet With Vandal Resistant Lever Handles, Cast Brass Nozzle With 3/4" Hose Thread, Brass Vacuum Breaker, Brass Top Brace Assembly With Wall Flange And Mounted Screws, FIAT, Model No 832-AA (OR APPROVED EQUAL) Hose And Hose Bracket With 30" Long By 5/8" Diameter Flexible Cloth Reinforced Rubber Hose With 3/4" Coupling At One End, MCGUIRE, Model No. 2165CC-LK (KOHLER, ZURN OR EBC), Chrome Plated Cast Brass 1/2" X 1/2" Compression Type - Loose Key Angle Valve With 12" Chrome Plated Copper Tube Supplies Wall Flanges.</t>
  </si>
  <si>
    <t>THERMOSTATIC MIXING VALVE</t>
  </si>
  <si>
    <t>3/4" Dia TMV-1, Thermostatic Mixing Valve (Point-Of-Use), SYMMONS, (LAWLER OR LEONARD) "MAXLINE", Model Number 7-210-CKX-NI, Lead Free Thermostatic Mixing Valve With 3/8" Inlets And Outlet With Compression Fittings, Brass And Bronze Body, Stainless Steel Flow Control Components, Vandal Resistant Lockable Handle, Separate Checks, Walil Bracket, Rough Chrome Finish, Set Temperature At 110°F Maximum.</t>
  </si>
  <si>
    <t>Domestic Booster Pump/HP-1, Duplex Water Pressure Booster Pump System, METROPOLITAN, "METRO VARIPAC SYSTEM-2100", Model Number VMS-MTlll-5D-PIH-80, (SYNCROFLOW, BELL &amp; GOSSETT OR QUANTUMFLO), Duplex Variable Speed Pump System. All Wetted Components Of The System Shall Be In Strict Compliance With ANSI / NSF-372, For Low-Lead Content, The System Shall Be Designed To Provide The Scheduled Flow-Rate Of 350Gpm At A Discharge Pressure Of 80Psi Based On A Net Suction Pressure Of 60Psi, The System Shall Include A Metrotech-III Micro 820 Logic Panel With A Programmable Controller, And A 7" Diagonal 65,500-Color Touch-Screen Operator Interface Panel, The Screen Shall Show System Status, And Provide For The Entry Of Set-Points And Commands, The Programmable Controller Shall Be Of The Field Programmable Design, The 320x234-Pixel Color Touch-Screen Shall Indicate Audable And Visual Alarms With Remote Alarm Contact Terminals, For The Following Conditions: High System Pressure; Low System Pressure; Low Suction Pressure; And A Common Alarm. In Order To Ensure The Intended Operation, A Minimum Of (1) 119Gallon ASME-Rated Hydro-Pneumatic Tank, One (1) Local 'System' Discharge Pressure Transducer, One (1) Local 'Suction' Pressure Transducer, And Two (2) Dedicated Variable Frequency Invertors Shall Be Provided. The Controller Shalil Automatically Maintain 80Psi At The System Discharge Transmitter. The Controller Shall Also Raise The Set-Point Pressure At Low Flow Periods, Charge The Hydro-Pneumatic Tank, And Shut-Down The Pumps Until Flow Resumes. Each Of The Pumps Shall Be The Cast Iron Stainless-Fitted Type, With Cast Iron Casings, And Stainless Impellers, Diffusers, And Shafts. The Pumps Shall Be Designed With One-Piece "Cartridge-Type" Mechanical Seals &amp; Replacable One-Piece Replacable Stack-Kit For Ease Of Maintenance &amp; Servicability. Each Of The Two (2) Pumps Shall Be Coupled To A 5Hp, Variable-Rpm, 3Ph, 60Hz, 208Volt Motor With A 1.15-Service Factor, And Tefc-Enclosure, Of The High-Efficinency Type.</t>
  </si>
  <si>
    <t>REDUCED PRESSURE ZONE</t>
  </si>
  <si>
    <t xml:space="preserve">4" Dia DSN/WS-1 Wall Spout, J.R. SMITH, Model Number 1770-BS-NB (ZURN, JOSAM, MIFAB OR WADE) Cast Bronze Nozzle And Flange, With Stainless Steel Birdscreen And Nickel Bronze Finish, Coordinate Nozzle Size With Pipe Size. </t>
  </si>
  <si>
    <t xml:space="preserve">6" Dia DSN/WS-1 Wall Spout, J.R. SMITH, Model Number 1770-BS-NB (ZURN, JOSAM, MIFAB OR WADE) Cast Bronze Nozzle And Flange, With Stainless Steel Birdscreen And Nickel Bronze Finish, Coordinate Nozzle Size With Pipe Size. </t>
  </si>
  <si>
    <t>1" Thick, Glass Fiber, Performed Pipe Insulation</t>
  </si>
  <si>
    <t>Schdeule 40 PVC Pipe And Fittings And Socket Cemented Joints</t>
  </si>
  <si>
    <t>Solid Wall PVC Pipe, PVC Socket Fittings, And Solvent-Cemented Joints</t>
  </si>
  <si>
    <t>2" Dia WCO, Wall Cleanout</t>
  </si>
  <si>
    <t>4" Dia WCO, Wall Cleanout</t>
  </si>
  <si>
    <t>4" Dia FCO, Floor Cleanout</t>
  </si>
  <si>
    <t>6" Dia FCO, Floor Cleanout</t>
  </si>
  <si>
    <t>8" Dia FCO, Floor Cleanout</t>
  </si>
  <si>
    <t>10" Dia FCO, Floor Cleanout</t>
  </si>
  <si>
    <t>4" Dia GCO, Grade Cleanout</t>
  </si>
  <si>
    <t>8" Dia GCO, Grade Cleanout</t>
  </si>
  <si>
    <t>INDIRECT WASTE PIPE (BELWO GARDE)</t>
  </si>
  <si>
    <t>2-1/2" Dia Adjustable Clevis Hanger</t>
  </si>
  <si>
    <t>PVC PIPE COUPLING</t>
  </si>
  <si>
    <t>PLUMBING FIXTURE</t>
  </si>
  <si>
    <t>Elevator Pit Pump/PP-1,  Elevator Pit Sump Pump (100 Gpm), METROPOLITAN SIMPLEX PUMP SYSTEM, Model Number SEF100M HEAVY-DUTY SUBMERSIBLE PUMP, With Cast Iron Recessed / Vortex Impeller, Ano Carbon-Ceramic Mechanical-Seal, The Pump Shall Have A 3-Inch Discharge, And Shall Be Rated 100Gpm @ 20-Ft, Tdh, Close-Coupled To A 1Hp, 3Phase, 460Volt.</t>
  </si>
  <si>
    <t>UR-1, Urinal, KOHLER, K-5452-ET-0, Defter Washdown Wall-Mount 0.125Gpf Urinal With Top Squad.</t>
  </si>
  <si>
    <t>UR-2, Urinal, KOHLER, K-5452-ET-0, Defter Washdown Wall-Mount 0.125Gpf Urinal With Top Squad.</t>
  </si>
  <si>
    <t>L-1, Lavatory, KOHLER, K-7799-0, Carillon Rectangle Wading Pool, Faucet KOHLER, K-73167-4-BL, Composed Single-Handle Bathroom Sink Faucet With Leaver Handle.</t>
  </si>
  <si>
    <t>WC-1, Water Closet, KOHLER, Kingston Comfort Height Two-Piece Elongated 1.28Gpf Chair, Seat KOHLER, K-4650-0, Lustra Elongated Toilet Seat.</t>
  </si>
  <si>
    <t>WC-2, Water Closet, KOHLER, K-25077-0, Kingston Comfort Height Two-Piece Elongated 1.28Gpf Chair Height Toilet, Seat KOHLER, K-4650-0, Lustra Elongated Toilet Seat.</t>
  </si>
  <si>
    <t xml:space="preserve">L-2, Lavatory, KOHLER, V,  Purist Fireclay Vessel Bathroom Sink With Single Faucet Hole </t>
  </si>
  <si>
    <t>SK-1, Sink, KOHLER, K-25939-NA, Vault Undermount Large Single-Bowl Kitchen Sink With No Faucet Holes, Faucet KOHLER, K-24982-BL, Purist Single Handle Semi-Professional Kitchen Sink Faucet.</t>
  </si>
  <si>
    <t>GGB-1, Guy Gray Box, IPS MANUFACTURING CO. GUY GRAY WASHER CONNECTION BOX (OR APPROVAL EQUAL), Model Number T-200, Bottom Supply Model With 2" Drain Pipe, 3/4" Brass Hose Bibbs With 1 /2" Combination NPT Or Sweat Connections, Overflow Guard And Corrosion Resistant Powder Coat Finish, Size: 14"X9-1/4" With Rough Wall Opening Of 12-3/4" X 8-1/4" X 3-1/2".</t>
  </si>
  <si>
    <t>KITCHEN EQUIPMENT (CONNECTION ONLY)</t>
  </si>
  <si>
    <t>Kitchen Equipment</t>
  </si>
  <si>
    <t>Non-Freeze Hose Bibb/Hose Bibb</t>
  </si>
  <si>
    <t>Electric Water Heater W/ Accessories</t>
  </si>
  <si>
    <t>Pool Equipment Accessories</t>
  </si>
  <si>
    <t>Cleanouts</t>
  </si>
  <si>
    <t>PVC Pipe Coupling</t>
  </si>
  <si>
    <t>Trap Primer</t>
  </si>
  <si>
    <t xml:space="preserve">Electric Water Heater (Studio 1-Bedroom Units) Heater To Have 40 Gal Storage Capacity </t>
  </si>
  <si>
    <t xml:space="preserve">8" RPBP-1, Reduced Pressure Backflow Preventer, WATTS REGULATOR CO, Model Number MODEL LF909QT-S (FEBCO, WILKINS OR CONBRACO), Lead Free Bronze Body Reduced Pressure Principle Backflow Preventer, The Assembly Shall Consist Of A Pressure Differential Relief Valve Located In A Zone Between Two Positive Seating Check Valves, Backsiphonage Protection Shall Include Provision To Admit Air Directly Into The Reduced Pressure Zone Via A Separate Channel From The Water Discharge Channel, The Assembly Shalil Include A Tightly Closing Shutoff Valve Before And After The Assembly, Bronze Strainer, Test Cocks, The Assembly Shalil Meet The Requirements Of ASSE Std, 1013: AWWA Std. C511-89: Csa B64.4: Fccchr Of Usc Manual Section 10. </t>
  </si>
  <si>
    <t>ALLOWANCES (PLEASE ADD YOUR NUMBERS)</t>
  </si>
  <si>
    <t>As - Built Documents</t>
  </si>
  <si>
    <t>Permits &amp; Fees</t>
  </si>
  <si>
    <t xml:space="preserve">MATERIAL TAX  </t>
  </si>
  <si>
    <t>Allowances</t>
  </si>
  <si>
    <t>Sch 80 CPVC</t>
  </si>
  <si>
    <t>CPVC Pipe</t>
  </si>
  <si>
    <t>CPVC PIPE COUPLING</t>
  </si>
  <si>
    <t>1/2" Dia</t>
  </si>
  <si>
    <t>3/4" Dia</t>
  </si>
  <si>
    <t>1" Dia</t>
  </si>
  <si>
    <t>1-1/2" Dia</t>
  </si>
  <si>
    <t>2-1/2" Dia</t>
  </si>
  <si>
    <t>6" Dia Sanitary Pipe 90 Deg Elbow</t>
  </si>
  <si>
    <t>6" / 3" Dia Sanitary Pipe Wye</t>
  </si>
  <si>
    <t>8" / 3" Dia Sanitary Pipe Wye</t>
  </si>
  <si>
    <t>4" Dia Storm Drain Pipe 90 Deg Elbow</t>
  </si>
  <si>
    <t>DF-1, Drinking Fountain, WSF CWBF-3 SERIES CWBF-3-RPB-HC-CHD Adult And Child ADA Compliant Outdoor Bottler Filler/Drinkig Fountain With 1 GPM Bottle Fill Rate, One-Piece Fully Welded Construction, Battery Operated Infrared Sensor, 316 Stainless Steel Body, Single Surface CARRIER, Shutoff Valve, Seasonal Bowl Covers And High Polished Stainless Steel Bowls. MCGUIRE 2165CC-LK (KOHLER, ZURN Or EBC) Chrome Plated Cast Brass 1/2"x1/2" Compression Type - Loose Key Angle Valve With 12" Chrome Plated Copper Tube Supplies Wall Flanges.</t>
  </si>
  <si>
    <t>EWH-3, Electric Water Heater (2-Bedroom Units), A.O. SMITH, Model Number ENS-50, Glass-Lined Residential Electric Water Heater, Heater To Have 50 Gal Storage Capacity With An Input Of 4.5kw And A Recovery Of 21Gph @ 90°F Rise, Heater To Have Two Incoloy Stainless Steel Elements Rated At 4.5Kw Non-Simultaneous Operation And 'COREGARD' Stainless Steel Core Anode Rod, Electrical Requirements: 4.5kw, 240v, 1Ph, Furnish Heater Complete With Safe Pan And Code Approved P&amp;T Relief Valves, Provide Heater With 2 Year Warranty, Units To Be Ul 174 Listed, Dimensions: 23" Dia, By 49-1/4" Tall, Note: Pipe Relief Valve Discharge And Safe Pan Drain To Mop Receptor, Provide With Factory Start-Up And Owner Training, Field Set Heater For 120°F.</t>
  </si>
  <si>
    <t>4" Dia FD-3, Floor Drain, JOSAM 30000-PVC-SS-8A (ZURN,WADE,WATTS Or MIFAB) PVC Body &amp; Flashing Collar With Vandal Proof 8" Dia. Stainless Steel Adjustable Strainer Head.</t>
  </si>
  <si>
    <t>4" Dia FD-2, Floor Drain (Mechanical Room), J.R. SMITH, Model Number 2360-FBS-B (ZURN, JOSAM, MIFAB OR WADE), 12" Dia. Duco Cast Iron Body &amp; Flashing Collar With Flat Bottom Strainer, Adjustable 12" Dia, Loose Set Cast Iron Top And Bar Grate With Sediment Bucket, Note: Provide With Asse 1072 Listed Trap Guard For Each Drain.</t>
  </si>
  <si>
    <t>SCUPPER DRAIN</t>
  </si>
  <si>
    <t>4" Dia Wall Spout/Scrupper</t>
  </si>
  <si>
    <t>1" Dia Shutoff Valve W/ Access Panel</t>
  </si>
  <si>
    <t>Green highlighted fixtures pricing is from the quotes. Other fixtures pricing not done</t>
  </si>
  <si>
    <t>Shower</t>
  </si>
  <si>
    <t>Bath Tub</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</si>
</sst>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 #,##0.00_-;_-* &quot;-&quot;??_-;_-@_-"/>
    <numFmt numFmtId="164" formatCode="_(&quot;$&quot;* #,##0.00_);_(&quot;$&quot;* \(#,##0.00\);_(&quot;$&quot;* &quot;-&quot;??_);_(@_)"/>
    <numFmt numFmtId="165" formatCode="_(* #,##0.00_);_(* \(#,##0.00\);_(* &quot;-&quot;??_);_(@_)"/>
    <numFmt numFmtId="166" formatCode="_(&quot;$&quot;* #,##0_);_(&quot;$&quot;* \(#,##0\);_(&quot;$&quot;* &quot;-&quot;??_);_(@_)"/>
    <numFmt numFmtId="167" formatCode="_(&quot;$&quot;* #,##0.0_);_(&quot;$&quot;* \(#,##0.0\);_(&quot;$&quot;* &quot;-&quot;??_);_(@_)"/>
    <numFmt numFmtId="168" formatCode="0.0"/>
  </numFmts>
  <fonts count="40" x14ac:knownFonts="1">
    <font>
      <sz val="12"/>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2"/>
      <name val="Arial"/>
      <family val="2"/>
    </font>
    <font>
      <sz val="11"/>
      <color theme="1"/>
      <name val="Calibri"/>
      <family val="2"/>
      <scheme val="minor"/>
    </font>
    <font>
      <sz val="8"/>
      <name val="Arial"/>
      <family val="2"/>
    </font>
    <font>
      <sz val="12"/>
      <name val="Arial"/>
      <family val="2"/>
    </font>
    <font>
      <b/>
      <sz val="11"/>
      <color theme="1"/>
      <name val="Calibri"/>
      <family val="2"/>
      <scheme val="minor"/>
    </font>
    <font>
      <sz val="12"/>
      <name val="Calibri"/>
      <family val="2"/>
      <scheme val="minor"/>
    </font>
    <font>
      <b/>
      <sz val="12"/>
      <name val="Calibri"/>
      <family val="2"/>
      <scheme val="minor"/>
    </font>
    <font>
      <b/>
      <sz val="11"/>
      <name val="Calibri"/>
      <family val="2"/>
      <scheme val="minor"/>
    </font>
    <font>
      <sz val="11"/>
      <name val="Calibri"/>
      <family val="2"/>
      <scheme val="minor"/>
    </font>
    <font>
      <sz val="11"/>
      <color rgb="FF000000"/>
      <name val="Calibri"/>
      <family val="2"/>
      <scheme val="minor"/>
    </font>
    <font>
      <b/>
      <sz val="12"/>
      <color theme="1"/>
      <name val="Calibri"/>
      <family val="2"/>
      <scheme val="minor"/>
    </font>
    <font>
      <b/>
      <sz val="12"/>
      <color theme="0" tint="-0.34998626667073579"/>
      <name val="Calibri"/>
      <family val="2"/>
      <scheme val="minor"/>
    </font>
    <font>
      <b/>
      <sz val="12"/>
      <color rgb="FF00B0F0"/>
      <name val="Calibri"/>
      <family val="2"/>
      <scheme val="minor"/>
    </font>
    <font>
      <sz val="10"/>
      <name val="Arial"/>
      <family val="2"/>
    </font>
    <font>
      <sz val="11"/>
      <color theme="1"/>
      <name val="Arial"/>
      <family val="2"/>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0"/>
        <bgColor indexed="64"/>
      </patternFill>
    </fill>
    <fill>
      <patternFill patternType="solid">
        <fgColor rgb="FF92D05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48B8E0"/>
        <bgColor indexed="64"/>
      </patternFill>
    </fill>
  </fills>
  <borders count="4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auto="1"/>
      </bottom>
      <diagonal/>
    </border>
    <border>
      <left/>
      <right style="medium">
        <color indexed="64"/>
      </right>
      <top/>
      <bottom style="medium">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diagonal/>
    </border>
    <border>
      <left/>
      <right style="thin">
        <color indexed="64"/>
      </right>
      <top/>
      <bottom style="thin">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thin">
        <color auto="1"/>
      </left>
      <right style="thin">
        <color auto="1"/>
      </right>
      <top style="thin">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top style="thin">
        <color indexed="64"/>
      </top>
      <bottom style="medium">
        <color indexed="64"/>
      </bottom>
      <diagonal/>
    </border>
  </borders>
  <cellStyleXfs count="102">
    <xf numFmtId="0" fontId="0" fillId="0" borderId="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2" fillId="21" borderId="2" applyNumberFormat="0" applyAlignment="0" applyProtection="0"/>
    <xf numFmtId="0" fontId="12" fillId="21" borderId="2" applyNumberFormat="0" applyAlignment="0" applyProtection="0"/>
    <xf numFmtId="165" fontId="25"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4" fillId="4" borderId="0" applyNumberFormat="0" applyBorder="0" applyAlignment="0" applyProtection="0"/>
    <xf numFmtId="0" fontId="14" fillId="4" borderId="0" applyNumberFormat="0" applyBorder="0" applyAlignment="0" applyProtection="0"/>
    <xf numFmtId="0" fontId="15" fillId="0" borderId="3" applyNumberFormat="0" applyFill="0" applyAlignment="0" applyProtection="0"/>
    <xf numFmtId="0" fontId="15" fillId="0" borderId="3" applyNumberFormat="0" applyFill="0" applyAlignment="0" applyProtection="0"/>
    <xf numFmtId="0" fontId="16" fillId="0" borderId="4" applyNumberFormat="0" applyFill="0" applyAlignment="0" applyProtection="0"/>
    <xf numFmtId="0" fontId="16" fillId="0" borderId="4" applyNumberFormat="0" applyFill="0" applyAlignment="0" applyProtection="0"/>
    <xf numFmtId="0" fontId="17" fillId="0" borderId="5" applyNumberFormat="0" applyFill="0" applyAlignment="0" applyProtection="0"/>
    <xf numFmtId="0" fontId="17" fillId="0" borderId="5" applyNumberFormat="0" applyFill="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8" fillId="7" borderId="1" applyNumberFormat="0" applyAlignment="0" applyProtection="0"/>
    <xf numFmtId="0" fontId="18" fillId="7" borderId="1" applyNumberFormat="0" applyAlignment="0" applyProtection="0"/>
    <xf numFmtId="0" fontId="19" fillId="0" borderId="6" applyNumberFormat="0" applyFill="0" applyAlignment="0" applyProtection="0"/>
    <xf numFmtId="0" fontId="19" fillId="0" borderId="6" applyNumberFormat="0" applyFill="0" applyAlignment="0" applyProtection="0"/>
    <xf numFmtId="0" fontId="20" fillId="22" borderId="0" applyNumberFormat="0" applyBorder="0" applyAlignment="0" applyProtection="0"/>
    <xf numFmtId="0" fontId="20" fillId="22" borderId="0" applyNumberFormat="0" applyBorder="0" applyAlignment="0" applyProtection="0"/>
    <xf numFmtId="0" fontId="6" fillId="0" borderId="0"/>
    <xf numFmtId="0" fontId="25" fillId="0" borderId="0"/>
    <xf numFmtId="0" fontId="7" fillId="0" borderId="0"/>
    <xf numFmtId="0" fontId="26" fillId="0" borderId="0"/>
    <xf numFmtId="0" fontId="7" fillId="23" borderId="7" applyNumberFormat="0" applyFont="0" applyAlignment="0" applyProtection="0"/>
    <xf numFmtId="0" fontId="7" fillId="23" borderId="7" applyNumberFormat="0" applyFont="0" applyAlignment="0" applyProtection="0"/>
    <xf numFmtId="0" fontId="21" fillId="20" borderId="8" applyNumberFormat="0" applyAlignment="0" applyProtection="0"/>
    <xf numFmtId="0" fontId="21" fillId="20" borderId="8" applyNumberFormat="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0" borderId="9" applyNumberFormat="0" applyFill="0" applyAlignment="0" applyProtection="0"/>
    <xf numFmtId="0" fontId="23" fillId="0" borderId="9"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5" fillId="0" borderId="0"/>
    <xf numFmtId="0" fontId="7" fillId="0" borderId="0"/>
    <xf numFmtId="165" fontId="7" fillId="0" borderId="0" applyFont="0" applyFill="0" applyBorder="0" applyAlignment="0" applyProtection="0"/>
    <xf numFmtId="164" fontId="28" fillId="0" borderId="0" applyFont="0" applyFill="0" applyBorder="0" applyAlignment="0" applyProtection="0"/>
    <xf numFmtId="9" fontId="28" fillId="0" borderId="0" applyFont="0" applyFill="0" applyBorder="0" applyAlignment="0" applyProtection="0"/>
    <xf numFmtId="164" fontId="7" fillId="0" borderId="0" applyFont="0" applyFill="0" applyBorder="0" applyAlignment="0" applyProtection="0"/>
    <xf numFmtId="0" fontId="38" fillId="0" borderId="0"/>
    <xf numFmtId="9" fontId="7" fillId="0" borderId="0" applyFont="0" applyFill="0" applyBorder="0" applyAlignment="0" applyProtection="0"/>
    <xf numFmtId="0" fontId="39" fillId="0" borderId="0"/>
    <xf numFmtId="0" fontId="2" fillId="0" borderId="0"/>
    <xf numFmtId="43" fontId="2" fillId="0" borderId="0" applyFont="0" applyFill="0" applyBorder="0" applyAlignment="0" applyProtection="0"/>
    <xf numFmtId="164" fontId="2" fillId="0" borderId="0" applyFont="0" applyFill="0" applyBorder="0" applyAlignment="0" applyProtection="0"/>
    <xf numFmtId="0" fontId="2" fillId="0" borderId="0"/>
    <xf numFmtId="164" fontId="39" fillId="0" borderId="0" applyFont="0" applyFill="0" applyBorder="0" applyAlignment="0" applyProtection="0"/>
  </cellStyleXfs>
  <cellXfs count="139">
    <xf numFmtId="0" fontId="0" fillId="0" borderId="0" xfId="0"/>
    <xf numFmtId="0" fontId="30" fillId="0" borderId="0" xfId="0" applyFont="1"/>
    <xf numFmtId="0" fontId="30" fillId="0" borderId="0" xfId="0" applyFont="1" applyAlignment="1">
      <alignment horizontal="center"/>
    </xf>
    <xf numFmtId="0" fontId="32" fillId="24" borderId="11" xfId="0" applyFont="1" applyFill="1" applyBorder="1" applyAlignment="1">
      <alignment horizontal="center" vertical="center" wrapText="1"/>
    </xf>
    <xf numFmtId="0" fontId="32" fillId="24" borderId="11" xfId="0" applyFont="1" applyFill="1" applyBorder="1" applyAlignment="1">
      <alignment horizontal="center" vertical="center"/>
    </xf>
    <xf numFmtId="0" fontId="30" fillId="0" borderId="0" xfId="0" applyFont="1" applyFill="1"/>
    <xf numFmtId="9" fontId="33" fillId="25" borderId="18" xfId="0" applyNumberFormat="1" applyFont="1" applyFill="1" applyBorder="1" applyAlignment="1">
      <alignment horizontal="center" vertical="center"/>
    </xf>
    <xf numFmtId="0" fontId="33" fillId="0" borderId="18" xfId="0" applyNumberFormat="1" applyFont="1" applyFill="1" applyBorder="1" applyAlignment="1">
      <alignment horizontal="center" vertical="center"/>
    </xf>
    <xf numFmtId="166" fontId="33" fillId="0" borderId="18" xfId="0" applyNumberFormat="1" applyFont="1" applyBorder="1" applyAlignment="1">
      <alignment vertical="center"/>
    </xf>
    <xf numFmtId="166" fontId="33" fillId="0" borderId="18" xfId="0" applyNumberFormat="1" applyFont="1" applyBorder="1" applyAlignment="1">
      <alignment horizontal="center" vertical="center"/>
    </xf>
    <xf numFmtId="166" fontId="33" fillId="0" borderId="13" xfId="0" applyNumberFormat="1" applyFont="1" applyBorder="1" applyAlignment="1">
      <alignment vertical="center"/>
    </xf>
    <xf numFmtId="0" fontId="30" fillId="0" borderId="0" xfId="0" applyFont="1" applyBorder="1"/>
    <xf numFmtId="0" fontId="33" fillId="0" borderId="27" xfId="0" applyFont="1" applyBorder="1" applyAlignment="1">
      <alignment horizontal="center" vertical="center" wrapText="1"/>
    </xf>
    <xf numFmtId="0" fontId="33" fillId="0" borderId="18" xfId="0" applyFont="1" applyBorder="1" applyAlignment="1">
      <alignment vertical="center"/>
    </xf>
    <xf numFmtId="0" fontId="33" fillId="27" borderId="22" xfId="0" applyFont="1" applyFill="1" applyBorder="1" applyAlignment="1">
      <alignment horizontal="center" vertical="center"/>
    </xf>
    <xf numFmtId="0" fontId="33" fillId="0" borderId="18" xfId="0" applyFont="1" applyBorder="1" applyAlignment="1">
      <alignment vertical="center" wrapText="1"/>
    </xf>
    <xf numFmtId="0" fontId="33" fillId="25" borderId="18" xfId="0" applyFont="1" applyFill="1" applyBorder="1" applyAlignment="1">
      <alignment horizontal="center" vertical="center" wrapText="1"/>
    </xf>
    <xf numFmtId="0" fontId="33" fillId="0" borderId="26" xfId="0" applyFont="1" applyBorder="1" applyAlignment="1">
      <alignment vertical="center" wrapText="1"/>
    </xf>
    <xf numFmtId="9" fontId="31" fillId="24" borderId="11" xfId="92" applyFont="1" applyFill="1" applyBorder="1" applyAlignment="1">
      <alignment horizontal="center" vertical="top"/>
    </xf>
    <xf numFmtId="166" fontId="35" fillId="26" borderId="12" xfId="91" applyNumberFormat="1" applyFont="1" applyFill="1" applyBorder="1" applyAlignment="1">
      <alignment horizontal="center" vertical="center"/>
    </xf>
    <xf numFmtId="0" fontId="32" fillId="0" borderId="31" xfId="0" applyFont="1" applyFill="1" applyBorder="1" applyAlignment="1">
      <alignment horizontal="center" vertical="center"/>
    </xf>
    <xf numFmtId="0" fontId="32" fillId="0" borderId="29" xfId="0" applyFont="1" applyFill="1" applyBorder="1" applyAlignment="1">
      <alignment horizontal="center" vertical="center" wrapText="1"/>
    </xf>
    <xf numFmtId="0" fontId="32" fillId="0" borderId="32" xfId="0" applyFont="1" applyFill="1" applyBorder="1" applyAlignment="1">
      <alignment horizontal="center" vertical="center" wrapText="1"/>
    </xf>
    <xf numFmtId="1" fontId="33" fillId="0" borderId="30" xfId="0" applyNumberFormat="1" applyFont="1" applyBorder="1" applyAlignment="1">
      <alignment horizontal="center" vertical="center" wrapText="1"/>
    </xf>
    <xf numFmtId="1" fontId="33" fillId="0" borderId="13" xfId="0" applyNumberFormat="1" applyFont="1" applyBorder="1" applyAlignment="1">
      <alignment horizontal="center" vertical="center" wrapText="1"/>
    </xf>
    <xf numFmtId="0" fontId="33" fillId="0" borderId="28" xfId="0" applyFont="1" applyFill="1" applyBorder="1" applyAlignment="1">
      <alignment horizontal="center" vertical="center"/>
    </xf>
    <xf numFmtId="0" fontId="29" fillId="24" borderId="10" xfId="0" applyFont="1" applyFill="1" applyBorder="1" applyAlignment="1">
      <alignment horizontal="center"/>
    </xf>
    <xf numFmtId="0" fontId="4" fillId="0" borderId="22" xfId="0" applyFont="1" applyBorder="1" applyAlignment="1">
      <alignment horizontal="center" vertical="center"/>
    </xf>
    <xf numFmtId="0" fontId="33" fillId="0" borderId="18" xfId="0" applyFont="1" applyFill="1" applyBorder="1" applyAlignment="1">
      <alignment horizontal="center" vertical="center"/>
    </xf>
    <xf numFmtId="0" fontId="3" fillId="25" borderId="28" xfId="0" applyFont="1" applyFill="1" applyBorder="1" applyAlignment="1">
      <alignment horizontal="center" vertical="center"/>
    </xf>
    <xf numFmtId="0" fontId="3" fillId="25" borderId="34" xfId="0" applyFont="1" applyFill="1" applyBorder="1" applyAlignment="1">
      <alignment horizontal="center" vertical="center"/>
    </xf>
    <xf numFmtId="0" fontId="36" fillId="0" borderId="0" xfId="0" applyFont="1" applyBorder="1" applyAlignment="1">
      <alignment vertical="center"/>
    </xf>
    <xf numFmtId="1" fontId="33" fillId="0" borderId="27" xfId="0" applyNumberFormat="1" applyFont="1" applyBorder="1" applyAlignment="1">
      <alignment horizontal="center" vertical="center" wrapText="1"/>
    </xf>
    <xf numFmtId="0" fontId="33" fillId="0" borderId="22" xfId="0" applyFont="1" applyFill="1" applyBorder="1" applyAlignment="1">
      <alignment horizontal="center" vertical="center"/>
    </xf>
    <xf numFmtId="166" fontId="33" fillId="0" borderId="13" xfId="93" applyNumberFormat="1" applyFont="1" applyFill="1" applyBorder="1" applyAlignment="1">
      <alignment horizontal="right" vertical="center" wrapText="1"/>
    </xf>
    <xf numFmtId="1" fontId="33" fillId="0" borderId="35" xfId="0" applyNumberFormat="1" applyFont="1" applyBorder="1" applyAlignment="1">
      <alignment horizontal="center" vertical="center" wrapText="1"/>
    </xf>
    <xf numFmtId="164" fontId="33" fillId="0" borderId="18" xfId="93" applyFont="1" applyFill="1" applyBorder="1" applyAlignment="1">
      <alignment horizontal="right" vertical="center" wrapText="1"/>
    </xf>
    <xf numFmtId="166" fontId="33" fillId="0" borderId="18" xfId="93" applyNumberFormat="1" applyFont="1" applyFill="1" applyBorder="1" applyAlignment="1">
      <alignment horizontal="right" vertical="center" wrapText="1"/>
    </xf>
    <xf numFmtId="166" fontId="33" fillId="0" borderId="18" xfId="0" applyNumberFormat="1" applyFont="1" applyBorder="1" applyAlignment="1">
      <alignment horizontal="center" vertical="center" wrapText="1"/>
    </xf>
    <xf numFmtId="1" fontId="33" fillId="0" borderId="18" xfId="0" applyNumberFormat="1" applyFont="1" applyBorder="1" applyAlignment="1">
      <alignment horizontal="center" vertical="center" wrapText="1"/>
    </xf>
    <xf numFmtId="166" fontId="33" fillId="0" borderId="30" xfId="93" applyNumberFormat="1" applyFont="1" applyFill="1" applyBorder="1" applyAlignment="1">
      <alignment horizontal="right" vertical="center" wrapText="1"/>
    </xf>
    <xf numFmtId="0" fontId="33" fillId="0" borderId="18" xfId="0" applyFont="1" applyBorder="1" applyAlignment="1">
      <alignment horizontal="left" vertical="center" wrapText="1"/>
    </xf>
    <xf numFmtId="167" fontId="33" fillId="25" borderId="18" xfId="93" applyNumberFormat="1" applyFont="1" applyFill="1" applyBorder="1" applyAlignment="1">
      <alignment horizontal="center" vertical="center"/>
    </xf>
    <xf numFmtId="0" fontId="37" fillId="0" borderId="19" xfId="89" applyFont="1" applyBorder="1"/>
    <xf numFmtId="0" fontId="30" fillId="0" borderId="36" xfId="0" applyFont="1" applyBorder="1"/>
    <xf numFmtId="0" fontId="37" fillId="0" borderId="36" xfId="89" applyFont="1" applyBorder="1" applyAlignment="1">
      <alignment horizontal="left"/>
    </xf>
    <xf numFmtId="0" fontId="30" fillId="0" borderId="36" xfId="0" applyFont="1" applyBorder="1" applyAlignment="1">
      <alignment horizontal="center"/>
    </xf>
    <xf numFmtId="0" fontId="30" fillId="0" borderId="25" xfId="0" applyFont="1" applyBorder="1"/>
    <xf numFmtId="0" fontId="36" fillId="0" borderId="37" xfId="89" applyFont="1" applyBorder="1"/>
    <xf numFmtId="0" fontId="30" fillId="0" borderId="0" xfId="0" applyFont="1" applyBorder="1" applyAlignment="1">
      <alignment horizontal="center"/>
    </xf>
    <xf numFmtId="0" fontId="36" fillId="0" borderId="0" xfId="0" applyFont="1" applyBorder="1" applyAlignment="1">
      <alignment horizontal="left" vertical="center"/>
    </xf>
    <xf numFmtId="0" fontId="36" fillId="0" borderId="38" xfId="0" applyFont="1" applyBorder="1" applyAlignment="1">
      <alignment vertical="center"/>
    </xf>
    <xf numFmtId="0" fontId="36" fillId="0" borderId="0" xfId="89" applyFont="1" applyBorder="1" applyAlignment="1">
      <alignment vertical="center"/>
    </xf>
    <xf numFmtId="0" fontId="36" fillId="0" borderId="37" xfId="89" applyFont="1" applyBorder="1" applyAlignment="1">
      <alignment horizontal="left"/>
    </xf>
    <xf numFmtId="0" fontId="36" fillId="0" borderId="0" xfId="0" applyNumberFormat="1" applyFont="1" applyBorder="1" applyAlignment="1">
      <alignment horizontal="center"/>
    </xf>
    <xf numFmtId="1" fontId="33" fillId="0" borderId="27" xfId="0" applyNumberFormat="1" applyFont="1" applyFill="1" applyBorder="1" applyAlignment="1">
      <alignment horizontal="center" vertical="center" wrapText="1"/>
    </xf>
    <xf numFmtId="0" fontId="33" fillId="0" borderId="18" xfId="0" applyFont="1" applyFill="1" applyBorder="1" applyAlignment="1">
      <alignment vertical="center"/>
    </xf>
    <xf numFmtId="166" fontId="33" fillId="25" borderId="13" xfId="93" applyNumberFormat="1" applyFont="1" applyFill="1" applyBorder="1" applyAlignment="1">
      <alignment horizontal="right" vertical="center" wrapText="1"/>
    </xf>
    <xf numFmtId="0" fontId="33" fillId="26" borderId="18" xfId="0" applyFont="1" applyFill="1" applyBorder="1" applyAlignment="1">
      <alignment vertical="center" wrapText="1"/>
    </xf>
    <xf numFmtId="0" fontId="33" fillId="26" borderId="18" xfId="0" applyFont="1" applyFill="1" applyBorder="1" applyAlignment="1">
      <alignment vertical="center"/>
    </xf>
    <xf numFmtId="0" fontId="33" fillId="0" borderId="18" xfId="0" applyFont="1" applyFill="1" applyBorder="1" applyAlignment="1">
      <alignment vertical="center" wrapText="1"/>
    </xf>
    <xf numFmtId="0" fontId="33" fillId="0" borderId="39" xfId="0" applyFont="1" applyBorder="1" applyAlignment="1">
      <alignment horizontal="center" vertical="center" wrapText="1"/>
    </xf>
    <xf numFmtId="164" fontId="33" fillId="0" borderId="39" xfId="93" applyFont="1" applyFill="1" applyBorder="1" applyAlignment="1">
      <alignment horizontal="right" vertical="center" wrapText="1"/>
    </xf>
    <xf numFmtId="166" fontId="33" fillId="0" borderId="39" xfId="93" applyNumberFormat="1" applyFont="1" applyFill="1" applyBorder="1" applyAlignment="1">
      <alignment horizontal="right" vertical="center" wrapText="1"/>
    </xf>
    <xf numFmtId="166" fontId="33" fillId="0" borderId="39" xfId="0" applyNumberFormat="1" applyFont="1" applyBorder="1" applyAlignment="1">
      <alignment horizontal="center" vertical="center" wrapText="1"/>
    </xf>
    <xf numFmtId="1" fontId="33" fillId="0" borderId="39" xfId="0" applyNumberFormat="1" applyFont="1" applyBorder="1" applyAlignment="1">
      <alignment horizontal="center" vertical="center" wrapText="1"/>
    </xf>
    <xf numFmtId="166" fontId="33" fillId="0" borderId="39" xfId="0" applyNumberFormat="1" applyFont="1" applyBorder="1" applyAlignment="1">
      <alignment horizontal="center" vertical="center"/>
    </xf>
    <xf numFmtId="0" fontId="33" fillId="0" borderId="39" xfId="0" applyFont="1" applyBorder="1" applyAlignment="1">
      <alignment horizontal="center" vertical="center"/>
    </xf>
    <xf numFmtId="164" fontId="33" fillId="0" borderId="39" xfId="93" applyFont="1" applyBorder="1" applyAlignment="1">
      <alignment horizontal="right" vertical="center" wrapText="1"/>
    </xf>
    <xf numFmtId="0" fontId="33" fillId="0" borderId="39" xfId="0" applyFont="1" applyFill="1" applyBorder="1" applyAlignment="1">
      <alignment horizontal="center" vertical="center"/>
    </xf>
    <xf numFmtId="0" fontId="33" fillId="0" borderId="39" xfId="0" applyFont="1" applyBorder="1" applyAlignment="1">
      <alignment vertical="center"/>
    </xf>
    <xf numFmtId="0" fontId="36" fillId="0" borderId="0" xfId="89" applyFont="1" applyBorder="1" applyAlignment="1">
      <alignment horizontal="left" vertical="center"/>
    </xf>
    <xf numFmtId="0" fontId="32" fillId="24" borderId="10" xfId="0" applyFont="1" applyFill="1" applyBorder="1" applyAlignment="1">
      <alignment horizontal="center" vertical="center" wrapText="1"/>
    </xf>
    <xf numFmtId="9" fontId="33" fillId="25" borderId="39" xfId="0" applyNumberFormat="1" applyFont="1" applyFill="1" applyBorder="1" applyAlignment="1">
      <alignment horizontal="center" vertical="center"/>
    </xf>
    <xf numFmtId="1" fontId="33" fillId="0" borderId="39" xfId="0" applyNumberFormat="1" applyFont="1" applyFill="1" applyBorder="1" applyAlignment="1">
      <alignment horizontal="center" vertical="center"/>
    </xf>
    <xf numFmtId="0" fontId="33" fillId="0" borderId="39" xfId="0" applyNumberFormat="1" applyFont="1" applyFill="1" applyBorder="1" applyAlignment="1">
      <alignment horizontal="center" vertical="center"/>
    </xf>
    <xf numFmtId="166" fontId="33" fillId="25" borderId="39" xfId="91" applyNumberFormat="1" applyFont="1" applyFill="1" applyBorder="1" applyAlignment="1">
      <alignment horizontal="center" vertical="center"/>
    </xf>
    <xf numFmtId="166" fontId="33" fillId="0" borderId="39" xfId="0" applyNumberFormat="1" applyFont="1" applyBorder="1" applyAlignment="1">
      <alignment vertical="center"/>
    </xf>
    <xf numFmtId="164" fontId="33" fillId="0" borderId="39" xfId="91" applyFont="1" applyFill="1" applyBorder="1" applyAlignment="1">
      <alignment horizontal="right" vertical="center" wrapText="1"/>
    </xf>
    <xf numFmtId="0" fontId="33" fillId="0" borderId="40" xfId="0" applyFont="1" applyFill="1" applyBorder="1" applyAlignment="1">
      <alignment horizontal="center" vertical="center"/>
    </xf>
    <xf numFmtId="0" fontId="33" fillId="0" borderId="39" xfId="0" applyFont="1" applyBorder="1"/>
    <xf numFmtId="167" fontId="33" fillId="25" borderId="39" xfId="91" applyNumberFormat="1" applyFont="1" applyFill="1" applyBorder="1" applyAlignment="1">
      <alignment horizontal="center" vertical="center"/>
    </xf>
    <xf numFmtId="0" fontId="33" fillId="0" borderId="39" xfId="0" applyFont="1" applyFill="1" applyBorder="1" applyAlignment="1">
      <alignment horizontal="center" vertical="center" wrapText="1"/>
    </xf>
    <xf numFmtId="164" fontId="33" fillId="0" borderId="39" xfId="93" applyNumberFormat="1" applyFont="1" applyFill="1" applyBorder="1" applyAlignment="1">
      <alignment horizontal="right" vertical="center" wrapText="1"/>
    </xf>
    <xf numFmtId="1" fontId="33" fillId="0" borderId="39" xfId="0" applyNumberFormat="1" applyFont="1" applyFill="1" applyBorder="1" applyAlignment="1">
      <alignment horizontal="center" vertical="center" wrapText="1"/>
    </xf>
    <xf numFmtId="0" fontId="33" fillId="25" borderId="39" xfId="0" applyFont="1" applyFill="1" applyBorder="1" applyAlignment="1">
      <alignment horizontal="center" vertical="center"/>
    </xf>
    <xf numFmtId="166" fontId="33" fillId="25" borderId="39" xfId="93" applyNumberFormat="1" applyFont="1" applyFill="1" applyBorder="1" applyAlignment="1">
      <alignment horizontal="right" vertical="center" wrapText="1"/>
    </xf>
    <xf numFmtId="166" fontId="33" fillId="25" borderId="39" xfId="0" applyNumberFormat="1" applyFont="1" applyFill="1" applyBorder="1" applyAlignment="1">
      <alignment horizontal="center" vertical="center"/>
    </xf>
    <xf numFmtId="166" fontId="33" fillId="0" borderId="39" xfId="91" applyNumberFormat="1" applyFont="1" applyFill="1" applyBorder="1" applyAlignment="1">
      <alignment horizontal="right" vertical="center" wrapText="1"/>
    </xf>
    <xf numFmtId="168" fontId="33" fillId="0" borderId="39" xfId="0" applyNumberFormat="1" applyFont="1" applyBorder="1" applyAlignment="1">
      <alignment horizontal="center" vertical="center" wrapText="1"/>
    </xf>
    <xf numFmtId="0" fontId="33" fillId="25" borderId="39" xfId="0" applyFont="1" applyFill="1" applyBorder="1" applyAlignment="1">
      <alignment horizontal="center" vertical="center" wrapText="1"/>
    </xf>
    <xf numFmtId="167" fontId="33" fillId="25" borderId="39" xfId="93" applyNumberFormat="1" applyFont="1" applyFill="1" applyBorder="1" applyAlignment="1">
      <alignment horizontal="center" vertical="center"/>
    </xf>
    <xf numFmtId="0" fontId="33" fillId="0" borderId="39" xfId="0" applyFont="1" applyBorder="1" applyAlignment="1">
      <alignment horizontal="left" vertical="center"/>
    </xf>
    <xf numFmtId="0" fontId="4" fillId="0" borderId="41" xfId="0" applyFont="1" applyBorder="1" applyAlignment="1">
      <alignment horizontal="center"/>
    </xf>
    <xf numFmtId="164" fontId="33" fillId="25" borderId="39" xfId="93" applyFont="1" applyFill="1" applyBorder="1" applyAlignment="1">
      <alignment horizontal="right" vertical="center" wrapText="1"/>
    </xf>
    <xf numFmtId="164" fontId="30" fillId="0" borderId="0" xfId="0" applyNumberFormat="1" applyFont="1"/>
    <xf numFmtId="0" fontId="30" fillId="0" borderId="0" xfId="89" applyFont="1"/>
    <xf numFmtId="0" fontId="29" fillId="24" borderId="10" xfId="89" applyFont="1" applyFill="1" applyBorder="1" applyAlignment="1">
      <alignment horizontal="center"/>
    </xf>
    <xf numFmtId="0" fontId="1" fillId="0" borderId="14" xfId="89" applyFont="1" applyBorder="1" applyAlignment="1">
      <alignment horizontal="center" vertical="center"/>
    </xf>
    <xf numFmtId="0" fontId="33" fillId="0" borderId="18" xfId="0" applyFont="1" applyFill="1" applyBorder="1" applyAlignment="1">
      <alignment horizontal="left" vertical="center" wrapText="1"/>
    </xf>
    <xf numFmtId="1" fontId="33" fillId="0" borderId="35" xfId="0" applyNumberFormat="1" applyFont="1" applyFill="1" applyBorder="1" applyAlignment="1">
      <alignment horizontal="center" vertical="center" wrapText="1"/>
    </xf>
    <xf numFmtId="0" fontId="33" fillId="26" borderId="18" xfId="0" applyFont="1" applyFill="1" applyBorder="1" applyAlignment="1">
      <alignment horizontal="left" vertical="center" wrapText="1"/>
    </xf>
    <xf numFmtId="1" fontId="33" fillId="29" borderId="27" xfId="0" applyNumberFormat="1" applyFont="1" applyFill="1" applyBorder="1" applyAlignment="1">
      <alignment horizontal="center" vertical="center" wrapText="1"/>
    </xf>
    <xf numFmtId="0" fontId="33" fillId="29" borderId="39" xfId="0" applyFont="1" applyFill="1" applyBorder="1" applyAlignment="1">
      <alignment horizontal="center" vertical="center" wrapText="1"/>
    </xf>
    <xf numFmtId="0" fontId="33" fillId="29" borderId="18" xfId="0" applyFont="1" applyFill="1" applyBorder="1" applyAlignment="1">
      <alignment vertical="center"/>
    </xf>
    <xf numFmtId="0" fontId="33" fillId="29" borderId="39" xfId="0" applyFont="1" applyFill="1" applyBorder="1" applyAlignment="1">
      <alignment horizontal="center" vertical="center"/>
    </xf>
    <xf numFmtId="0" fontId="29" fillId="24" borderId="19" xfId="0" applyFont="1" applyFill="1" applyBorder="1" applyAlignment="1">
      <alignment horizontal="left"/>
    </xf>
    <xf numFmtId="0" fontId="29" fillId="24" borderId="20" xfId="0" applyFont="1" applyFill="1" applyBorder="1" applyAlignment="1">
      <alignment horizontal="left"/>
    </xf>
    <xf numFmtId="0" fontId="29" fillId="24" borderId="21" xfId="0" applyFont="1" applyFill="1" applyBorder="1" applyAlignment="1">
      <alignment horizontal="left"/>
    </xf>
    <xf numFmtId="0" fontId="31" fillId="24" borderId="10" xfId="89" applyFont="1" applyFill="1" applyBorder="1" applyAlignment="1">
      <alignment horizontal="right" vertical="top"/>
    </xf>
    <xf numFmtId="0" fontId="31" fillId="24" borderId="20" xfId="89" applyFont="1" applyFill="1" applyBorder="1" applyAlignment="1">
      <alignment horizontal="right" vertical="top"/>
    </xf>
    <xf numFmtId="0" fontId="31" fillId="24" borderId="21" xfId="89" applyFont="1" applyFill="1" applyBorder="1" applyAlignment="1">
      <alignment horizontal="right" vertical="top"/>
    </xf>
    <xf numFmtId="166" fontId="31" fillId="24" borderId="10" xfId="91" applyNumberFormat="1" applyFont="1" applyFill="1" applyBorder="1" applyAlignment="1">
      <alignment horizontal="center" vertical="top"/>
    </xf>
    <xf numFmtId="166" fontId="31" fillId="24" borderId="21" xfId="91" applyNumberFormat="1" applyFont="1" applyFill="1" applyBorder="1" applyAlignment="1">
      <alignment horizontal="center" vertical="top"/>
    </xf>
    <xf numFmtId="0" fontId="32" fillId="24" borderId="10" xfId="0" applyFont="1" applyFill="1" applyBorder="1" applyAlignment="1">
      <alignment horizontal="left" vertical="center"/>
    </xf>
    <xf numFmtId="0" fontId="32" fillId="24" borderId="21" xfId="0" applyFont="1" applyFill="1" applyBorder="1" applyAlignment="1">
      <alignment horizontal="left" vertical="center"/>
    </xf>
    <xf numFmtId="164" fontId="31" fillId="24" borderId="10" xfId="91" applyNumberFormat="1" applyFont="1" applyFill="1" applyBorder="1" applyAlignment="1">
      <alignment horizontal="center" vertical="top"/>
    </xf>
    <xf numFmtId="0" fontId="33" fillId="0" borderId="33" xfId="0" applyFont="1" applyFill="1" applyBorder="1" applyAlignment="1">
      <alignment horizontal="left" vertical="center" wrapText="1"/>
    </xf>
    <xf numFmtId="0" fontId="33" fillId="0" borderId="31" xfId="0" applyFont="1" applyFill="1" applyBorder="1" applyAlignment="1">
      <alignment horizontal="left" vertical="center" wrapText="1"/>
    </xf>
    <xf numFmtId="0" fontId="35" fillId="24" borderId="19" xfId="0" applyFont="1" applyFill="1" applyBorder="1" applyAlignment="1">
      <alignment horizontal="center"/>
    </xf>
    <xf numFmtId="0" fontId="35" fillId="24" borderId="25" xfId="0" applyFont="1" applyFill="1" applyBorder="1" applyAlignment="1">
      <alignment horizontal="center"/>
    </xf>
    <xf numFmtId="0" fontId="32" fillId="24" borderId="10" xfId="0" applyFont="1" applyFill="1" applyBorder="1" applyAlignment="1">
      <alignment horizontal="center" vertical="center" wrapText="1"/>
    </xf>
    <xf numFmtId="0" fontId="32" fillId="24" borderId="21" xfId="0" applyFont="1" applyFill="1" applyBorder="1" applyAlignment="1">
      <alignment horizontal="center" vertical="center" wrapText="1"/>
    </xf>
    <xf numFmtId="0" fontId="32" fillId="28" borderId="10" xfId="0" applyFont="1" applyFill="1" applyBorder="1" applyAlignment="1">
      <alignment horizontal="center" vertical="center" wrapText="1"/>
    </xf>
    <xf numFmtId="0" fontId="32" fillId="28" borderId="21" xfId="0" applyFont="1" applyFill="1" applyBorder="1" applyAlignment="1">
      <alignment horizontal="center" vertical="center" wrapText="1"/>
    </xf>
    <xf numFmtId="0" fontId="34" fillId="0" borderId="23" xfId="0" applyFont="1" applyBorder="1" applyAlignment="1">
      <alignment horizontal="left" vertical="center"/>
    </xf>
    <xf numFmtId="0" fontId="34" fillId="0" borderId="17" xfId="0" applyFont="1" applyBorder="1" applyAlignment="1">
      <alignment horizontal="left" vertical="center"/>
    </xf>
    <xf numFmtId="0" fontId="34" fillId="0" borderId="24" xfId="0" applyFont="1" applyBorder="1" applyAlignment="1">
      <alignment horizontal="left" vertical="center"/>
    </xf>
    <xf numFmtId="0" fontId="36" fillId="0" borderId="0" xfId="89" applyFont="1" applyBorder="1" applyAlignment="1">
      <alignment horizontal="left" vertical="center"/>
    </xf>
    <xf numFmtId="0" fontId="29" fillId="24" borderId="10" xfId="89" applyFont="1" applyFill="1" applyBorder="1" applyAlignment="1">
      <alignment horizontal="left"/>
    </xf>
    <xf numFmtId="0" fontId="29" fillId="24" borderId="20" xfId="89" applyFont="1" applyFill="1" applyBorder="1" applyAlignment="1">
      <alignment horizontal="left"/>
    </xf>
    <xf numFmtId="0" fontId="29" fillId="24" borderId="21" xfId="89" applyFont="1" applyFill="1" applyBorder="1" applyAlignment="1">
      <alignment horizontal="left"/>
    </xf>
    <xf numFmtId="0" fontId="34" fillId="0" borderId="14" xfId="89" applyFont="1" applyBorder="1" applyAlignment="1">
      <alignment horizontal="left" vertical="center"/>
    </xf>
    <xf numFmtId="0" fontId="34" fillId="0" borderId="15" xfId="89" applyFont="1" applyBorder="1" applyAlignment="1">
      <alignment horizontal="left" vertical="center"/>
    </xf>
    <xf numFmtId="0" fontId="34" fillId="0" borderId="16" xfId="89" applyFont="1" applyBorder="1" applyAlignment="1">
      <alignment horizontal="left" vertical="center"/>
    </xf>
    <xf numFmtId="0" fontId="34" fillId="0" borderId="14" xfId="0" applyFont="1" applyBorder="1" applyAlignment="1">
      <alignment horizontal="left" vertical="center"/>
    </xf>
    <xf numFmtId="0" fontId="34" fillId="0" borderId="15" xfId="0" applyFont="1" applyBorder="1" applyAlignment="1">
      <alignment horizontal="left" vertical="center"/>
    </xf>
    <xf numFmtId="0" fontId="34" fillId="0" borderId="16" xfId="0" applyFont="1" applyBorder="1" applyAlignment="1">
      <alignment horizontal="left" vertical="center"/>
    </xf>
    <xf numFmtId="0" fontId="29" fillId="24" borderId="10" xfId="0" applyFont="1" applyFill="1" applyBorder="1" applyAlignment="1">
      <alignment horizontal="left"/>
    </xf>
  </cellXfs>
  <cellStyles count="102">
    <cellStyle name="20% - Accent1 2" xfId="1"/>
    <cellStyle name="20% - Accent1 3" xfId="2"/>
    <cellStyle name="20% - Accent2 2" xfId="3"/>
    <cellStyle name="20% - Accent2 3" xfId="4"/>
    <cellStyle name="20% - Accent3 2" xfId="5"/>
    <cellStyle name="20% - Accent3 3" xfId="6"/>
    <cellStyle name="20% - Accent4 2" xfId="7"/>
    <cellStyle name="20% - Accent4 3" xfId="8"/>
    <cellStyle name="20% - Accent5 2" xfId="9"/>
    <cellStyle name="20% - Accent5 3" xfId="10"/>
    <cellStyle name="20% - Accent6 2" xfId="11"/>
    <cellStyle name="20% - Accent6 3" xfId="12"/>
    <cellStyle name="40% - Accent1 2" xfId="13"/>
    <cellStyle name="40% - Accent1 3" xfId="14"/>
    <cellStyle name="40% - Accent2 2" xfId="15"/>
    <cellStyle name="40% - Accent2 3" xfId="16"/>
    <cellStyle name="40% - Accent3 2" xfId="17"/>
    <cellStyle name="40% - Accent3 3" xfId="18"/>
    <cellStyle name="40% - Accent4 2" xfId="19"/>
    <cellStyle name="40% - Accent4 3" xfId="20"/>
    <cellStyle name="40% - Accent5 2" xfId="21"/>
    <cellStyle name="40% - Accent5 3" xfId="22"/>
    <cellStyle name="40% - Accent6 2" xfId="23"/>
    <cellStyle name="40% - Accent6 3" xfId="24"/>
    <cellStyle name="60% - Accent1 2" xfId="25"/>
    <cellStyle name="60% - Accent1 3" xfId="26"/>
    <cellStyle name="60% - Accent2 2" xfId="27"/>
    <cellStyle name="60% - Accent2 3" xfId="28"/>
    <cellStyle name="60% - Accent3 2" xfId="29"/>
    <cellStyle name="60% - Accent3 3" xfId="30"/>
    <cellStyle name="60% - Accent4 2" xfId="31"/>
    <cellStyle name="60% - Accent4 3" xfId="32"/>
    <cellStyle name="60% - Accent5 2" xfId="33"/>
    <cellStyle name="60% - Accent5 3" xfId="34"/>
    <cellStyle name="60% - Accent6 2" xfId="35"/>
    <cellStyle name="60% - Accent6 3" xfId="36"/>
    <cellStyle name="Accent1 2" xfId="37"/>
    <cellStyle name="Accent1 3" xfId="38"/>
    <cellStyle name="Accent2 2" xfId="39"/>
    <cellStyle name="Accent2 3" xfId="40"/>
    <cellStyle name="Accent3 2" xfId="41"/>
    <cellStyle name="Accent3 3" xfId="42"/>
    <cellStyle name="Accent4 2" xfId="43"/>
    <cellStyle name="Accent4 3" xfId="44"/>
    <cellStyle name="Accent5 2" xfId="45"/>
    <cellStyle name="Accent5 3" xfId="46"/>
    <cellStyle name="Accent6 2" xfId="47"/>
    <cellStyle name="Accent6 3" xfId="48"/>
    <cellStyle name="Bad 2" xfId="49"/>
    <cellStyle name="Bad 3" xfId="50"/>
    <cellStyle name="Calculation 2" xfId="51"/>
    <cellStyle name="Calculation 3" xfId="52"/>
    <cellStyle name="Check Cell 2" xfId="53"/>
    <cellStyle name="Check Cell 3" xfId="54"/>
    <cellStyle name="Comma 2" xfId="55"/>
    <cellStyle name="Comma 2 2" xfId="90"/>
    <cellStyle name="Comma 3" xfId="98"/>
    <cellStyle name="Currency" xfId="91" builtinId="4"/>
    <cellStyle name="Currency 2" xfId="93"/>
    <cellStyle name="Currency 2 2" xfId="101"/>
    <cellStyle name="Currency 3" xfId="99"/>
    <cellStyle name="Explanatory Text 2" xfId="56"/>
    <cellStyle name="Explanatory Text 3" xfId="57"/>
    <cellStyle name="Good 2" xfId="58"/>
    <cellStyle name="Good 3" xfId="59"/>
    <cellStyle name="Heading 1 2" xfId="60"/>
    <cellStyle name="Heading 1 3" xfId="61"/>
    <cellStyle name="Heading 2 2" xfId="62"/>
    <cellStyle name="Heading 2 3" xfId="63"/>
    <cellStyle name="Heading 3 2" xfId="64"/>
    <cellStyle name="Heading 3 3" xfId="65"/>
    <cellStyle name="Heading 4 2" xfId="66"/>
    <cellStyle name="Heading 4 3" xfId="67"/>
    <cellStyle name="Input 2" xfId="68"/>
    <cellStyle name="Input 3" xfId="69"/>
    <cellStyle name="Linked Cell 2" xfId="70"/>
    <cellStyle name="Linked Cell 3" xfId="71"/>
    <cellStyle name="Neutral 2" xfId="72"/>
    <cellStyle name="Neutral 3" xfId="73"/>
    <cellStyle name="Normal" xfId="0" builtinId="0"/>
    <cellStyle name="Normal 2" xfId="89"/>
    <cellStyle name="Normal 2 2" xfId="74"/>
    <cellStyle name="Normal 2 2 2" xfId="100"/>
    <cellStyle name="Normal 2 3" xfId="75"/>
    <cellStyle name="Normal 3" xfId="76"/>
    <cellStyle name="Normal 3 2" xfId="96"/>
    <cellStyle name="Normal 4" xfId="88"/>
    <cellStyle name="Normal 5" xfId="94"/>
    <cellStyle name="Normal 6" xfId="77"/>
    <cellStyle name="Normal 7" xfId="97"/>
    <cellStyle name="Note 2" xfId="78"/>
    <cellStyle name="Note 3" xfId="79"/>
    <cellStyle name="Output 2" xfId="80"/>
    <cellStyle name="Output 3" xfId="81"/>
    <cellStyle name="Percent" xfId="92" builtinId="5"/>
    <cellStyle name="Percent 2" xfId="95"/>
    <cellStyle name="Title 2" xfId="82"/>
    <cellStyle name="Title 3" xfId="83"/>
    <cellStyle name="Total 2" xfId="84"/>
    <cellStyle name="Total 3" xfId="85"/>
    <cellStyle name="Warning Text 2" xfId="86"/>
    <cellStyle name="Warning Text 3" xfId="87"/>
  </cellStyles>
  <dxfs count="0"/>
  <tableStyles count="0" defaultTableStyle="TableStyleMedium9" defaultPivotStyle="PivotStyleLight16"/>
  <colors>
    <mruColors>
      <color rgb="FF48B8E0"/>
      <color rgb="FFFFFFFF"/>
      <color rgb="FF6DD9FF"/>
      <color rgb="FF2DC8FF"/>
      <color rgb="FFD4F5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2.xml"/><Relationship Id="rId7" Type="http://schemas.openxmlformats.org/officeDocument/2006/relationships/calcChain" Target="calcChain.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invertIfNegative val="0"/>
          <c:val>
            <c:numRef>
              <c:f>#REF!</c:f>
              <c:numCache>
                <c:formatCode>General</c:formatCode>
                <c:ptCount val="1"/>
                <c:pt idx="0">
                  <c:v>1</c:v>
                </c:pt>
              </c:numCache>
            </c:numRef>
          </c:val>
          <c:extLst xmlns:c16r2="http://schemas.microsoft.com/office/drawing/2015/06/chart">
            <c:ext xmlns:c16="http://schemas.microsoft.com/office/drawing/2014/chart" uri="{C3380CC4-5D6E-409C-BE32-E72D297353CC}">
              <c16:uniqueId val="{00000000-D79F-5044-8E84-AA3962F77297}"/>
            </c:ext>
            <c:ext xmlns:c15="http://schemas.microsoft.com/office/drawing/2012/chart" uri="{02D57815-91ED-43cb-92C2-25804820EDAC}">
              <c15:filteredSeriesTitle>
                <c15:tx>
                  <c:strRef>
                    <c:extLst xmlns:c16r2="http://schemas.microsoft.com/office/drawing/2015/06/chart" xmlns:c16="http://schemas.microsoft.com/office/drawing/2014/chart">
                      <c:ext uri="{02D57815-91ED-43cb-92C2-25804820EDAC}">
                        <c15:formulaRef>
                          <c15:sqref>#REF!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xmlns:c16r2="http://schemas.microsoft.com/office/drawing/2015/06/chart">
                      <c:ext uri="{02D57815-91ED-43cb-92C2-25804820EDAC}">
                        <c15:formulaRef>
                          <c15:sqref>#REF!</c15:sqref>
                        </c15:formulaRef>
                      </c:ext>
                    </c:extLst>
                  </c:multiLvlStrRef>
                </c15:cat>
              </c15:filteredCategoryTitle>
            </c:ext>
          </c:extLst>
        </c:ser>
        <c:dLbls>
          <c:showLegendKey val="0"/>
          <c:showVal val="0"/>
          <c:showCatName val="0"/>
          <c:showSerName val="0"/>
          <c:showPercent val="0"/>
          <c:showBubbleSize val="0"/>
        </c:dLbls>
        <c:gapWidth val="150"/>
        <c:axId val="-436767872"/>
        <c:axId val="-436760800"/>
      </c:barChart>
      <c:catAx>
        <c:axId val="-436767872"/>
        <c:scaling>
          <c:orientation val="minMax"/>
        </c:scaling>
        <c:delete val="0"/>
        <c:axPos val="b"/>
        <c:numFmt formatCode="General" sourceLinked="1"/>
        <c:majorTickMark val="none"/>
        <c:minorTickMark val="none"/>
        <c:tickLblPos val="nextTo"/>
        <c:txPr>
          <a:bodyPr rot="-2700000" vert="horz"/>
          <a:lstStyle/>
          <a:p>
            <a:pPr>
              <a:defRPr sz="800" b="1" i="0" u="none" strike="noStrike" baseline="0">
                <a:solidFill>
                  <a:srgbClr val="000000"/>
                </a:solidFill>
                <a:latin typeface="Verdana"/>
                <a:ea typeface="Verdana"/>
                <a:cs typeface="Verdana"/>
              </a:defRPr>
            </a:pPr>
            <a:endParaRPr lang="en-US"/>
          </a:p>
        </c:txPr>
        <c:crossAx val="-436760800"/>
        <c:crosses val="autoZero"/>
        <c:auto val="1"/>
        <c:lblAlgn val="ctr"/>
        <c:lblOffset val="100"/>
        <c:noMultiLvlLbl val="0"/>
      </c:catAx>
      <c:valAx>
        <c:axId val="-436760800"/>
        <c:scaling>
          <c:orientation val="minMax"/>
        </c:scaling>
        <c:delete val="0"/>
        <c:axPos val="l"/>
        <c:majorGridlines/>
        <c:numFmt formatCode="General" sourceLinked="1"/>
        <c:majorTickMark val="none"/>
        <c:minorTickMark val="none"/>
        <c:tickLblPos val="nextTo"/>
        <c:txPr>
          <a:bodyPr rot="0" vert="horz"/>
          <a:lstStyle/>
          <a:p>
            <a:pPr>
              <a:defRPr sz="800" b="1" i="0" u="none" strike="noStrike" baseline="0">
                <a:solidFill>
                  <a:srgbClr val="000000"/>
                </a:solidFill>
                <a:latin typeface="Verdana"/>
                <a:ea typeface="Verdana"/>
                <a:cs typeface="Verdana"/>
              </a:defRPr>
            </a:pPr>
            <a:endParaRPr lang="en-US"/>
          </a:p>
        </c:txPr>
        <c:crossAx val="-436767872"/>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chartsheets/sheet1.xml><?xml version="1.0" encoding="utf-8"?>
<chartsheet xmlns="http://schemas.openxmlformats.org/spreadsheetml/2006/main" xmlns:r="http://schemas.openxmlformats.org/officeDocument/2006/relationships">
  <sheetPr/>
  <sheetViews>
    <sheetView zoomScale="141" workbookViewId="0"/>
  </sheetViews>
  <pageMargins left="0.7" right="0.7" top="0.75" bottom="0.75" header="0.3" footer="0.3"/>
  <pageSetup orientation="landscape" r:id="rId1"/>
  <drawing r:id="rId2"/>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58225" cy="6286500"/>
    <xdr:graphicFrame macro="">
      <xdr:nvGraphicFramePr>
        <xdr:cNvPr id="2" name="Chart 1">
          <a:extLst>
            <a:ext uri="{FF2B5EF4-FFF2-40B4-BE49-F238E27FC236}">
              <a16:creationId xmlns:a16="http://schemas.microsoft.com/office/drawing/2014/main" xmlns=""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6640625" defaultRowHeight="15" x14ac:dyDescent="0.2"/>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37"/>
  <sheetViews>
    <sheetView tabSelected="1" view="pageBreakPreview" topLeftCell="A499" zoomScale="90" zoomScaleNormal="90" zoomScaleSheetLayoutView="90" workbookViewId="0">
      <selection activeCell="K504" sqref="K504:L504"/>
    </sheetView>
  </sheetViews>
  <sheetFormatPr defaultColWidth="8.6640625" defaultRowHeight="15.75" x14ac:dyDescent="0.25"/>
  <cols>
    <col min="1" max="1" width="4.44140625" style="1" customWidth="1"/>
    <col min="2" max="2" width="53.21875" style="1" customWidth="1"/>
    <col min="3" max="3" width="8.21875" style="2" bestFit="1" customWidth="1"/>
    <col min="4" max="4" width="8.44140625" style="1" customWidth="1"/>
    <col min="5" max="5" width="8.21875" style="2" bestFit="1" customWidth="1"/>
    <col min="6" max="6" width="4.77734375" style="1" customWidth="1"/>
    <col min="7" max="7" width="9.77734375" style="1" bestFit="1" customWidth="1"/>
    <col min="8" max="8" width="8.44140625" style="1" bestFit="1" customWidth="1"/>
    <col min="9" max="9" width="5.77734375" style="1" bestFit="1" customWidth="1"/>
    <col min="10" max="10" width="6.21875" style="1" bestFit="1" customWidth="1"/>
    <col min="11" max="12" width="8.44140625" style="1" bestFit="1" customWidth="1"/>
    <col min="13" max="16384" width="8.6640625" style="1"/>
  </cols>
  <sheetData>
    <row r="1" spans="1:12" ht="15.6" customHeight="1" x14ac:dyDescent="0.25">
      <c r="A1" s="43"/>
      <c r="B1" s="44"/>
      <c r="C1" s="45" t="s">
        <v>3</v>
      </c>
      <c r="D1" s="45"/>
      <c r="E1" s="46"/>
      <c r="F1" s="44"/>
      <c r="G1" s="44"/>
      <c r="H1" s="44"/>
      <c r="I1" s="44"/>
      <c r="J1" s="44"/>
      <c r="K1" s="44"/>
      <c r="L1" s="47"/>
    </row>
    <row r="2" spans="1:12" ht="15.6" customHeight="1" x14ac:dyDescent="0.25">
      <c r="A2" s="48"/>
      <c r="B2" s="11"/>
      <c r="C2" s="128" t="s">
        <v>4</v>
      </c>
      <c r="D2" s="71"/>
      <c r="E2" s="49"/>
      <c r="F2" s="50"/>
      <c r="G2" s="11"/>
      <c r="H2" s="11"/>
      <c r="I2" s="31"/>
      <c r="J2" s="31"/>
      <c r="K2" s="31"/>
      <c r="L2" s="51"/>
    </row>
    <row r="3" spans="1:12" ht="15.6" customHeight="1" thickBot="1" x14ac:dyDescent="0.3">
      <c r="A3" s="48"/>
      <c r="B3" s="11"/>
      <c r="C3" s="128"/>
      <c r="D3" s="52"/>
      <c r="E3" s="49"/>
      <c r="F3" s="50"/>
      <c r="G3" s="11" t="s">
        <v>21</v>
      </c>
      <c r="H3" s="11"/>
      <c r="I3" s="31"/>
      <c r="J3" s="31"/>
      <c r="K3" s="31"/>
      <c r="L3" s="51"/>
    </row>
    <row r="4" spans="1:12" ht="15.6" customHeight="1" thickBot="1" x14ac:dyDescent="0.3">
      <c r="A4" s="53"/>
      <c r="B4" s="11"/>
      <c r="C4" s="52" t="s">
        <v>7</v>
      </c>
      <c r="D4" s="54"/>
      <c r="E4" s="49"/>
      <c r="F4" s="11"/>
      <c r="G4" s="11"/>
      <c r="H4" s="11"/>
      <c r="I4" s="11"/>
      <c r="J4" s="119" t="s">
        <v>25</v>
      </c>
      <c r="K4" s="120"/>
      <c r="L4" s="19">
        <v>93</v>
      </c>
    </row>
    <row r="5" spans="1:12" ht="41.1" customHeight="1" thickBot="1" x14ac:dyDescent="0.3">
      <c r="A5" s="3" t="s">
        <v>12</v>
      </c>
      <c r="B5" s="4" t="s">
        <v>0</v>
      </c>
      <c r="C5" s="4" t="s">
        <v>1</v>
      </c>
      <c r="D5" s="3" t="s">
        <v>13</v>
      </c>
      <c r="E5" s="3" t="s">
        <v>2</v>
      </c>
      <c r="F5" s="3" t="s">
        <v>14</v>
      </c>
      <c r="G5" s="3" t="s">
        <v>15</v>
      </c>
      <c r="H5" s="72" t="s">
        <v>16</v>
      </c>
      <c r="I5" s="72" t="s">
        <v>30</v>
      </c>
      <c r="J5" s="72" t="s">
        <v>26</v>
      </c>
      <c r="K5" s="72" t="s">
        <v>31</v>
      </c>
      <c r="L5" s="3" t="s">
        <v>28</v>
      </c>
    </row>
    <row r="6" spans="1:12" s="5" customFormat="1" ht="15.75" customHeight="1" thickBot="1" x14ac:dyDescent="0.3">
      <c r="A6" s="121" t="s">
        <v>33</v>
      </c>
      <c r="B6" s="122"/>
      <c r="C6" s="20"/>
      <c r="D6" s="21"/>
      <c r="E6" s="21"/>
      <c r="F6" s="21"/>
      <c r="G6" s="21"/>
      <c r="H6" s="21"/>
      <c r="I6" s="21"/>
      <c r="J6" s="21"/>
      <c r="K6" s="21"/>
      <c r="L6" s="22"/>
    </row>
    <row r="7" spans="1:12" s="5" customFormat="1" ht="15.75" customHeight="1" thickBot="1" x14ac:dyDescent="0.3">
      <c r="A7" s="123" t="s">
        <v>29</v>
      </c>
      <c r="B7" s="124"/>
      <c r="C7" s="12"/>
      <c r="D7" s="73"/>
      <c r="E7" s="74"/>
      <c r="F7" s="69"/>
      <c r="G7" s="75"/>
      <c r="H7" s="69"/>
      <c r="I7" s="76"/>
      <c r="J7" s="77"/>
      <c r="K7" s="66"/>
      <c r="L7" s="24"/>
    </row>
    <row r="8" spans="1:12" s="11" customFormat="1" ht="15.75" customHeight="1" thickBot="1" x14ac:dyDescent="0.3">
      <c r="A8" s="114" t="s">
        <v>120</v>
      </c>
      <c r="B8" s="115"/>
      <c r="C8" s="12"/>
      <c r="D8" s="73"/>
      <c r="E8" s="74"/>
      <c r="F8" s="69"/>
      <c r="G8" s="75"/>
      <c r="H8" s="69"/>
      <c r="I8" s="76"/>
      <c r="J8" s="77"/>
      <c r="K8" s="66"/>
      <c r="L8" s="24"/>
    </row>
    <row r="9" spans="1:12" s="11" customFormat="1" x14ac:dyDescent="0.25">
      <c r="A9" s="117" t="s">
        <v>373</v>
      </c>
      <c r="B9" s="118"/>
      <c r="C9" s="32"/>
      <c r="D9" s="73"/>
      <c r="E9" s="74"/>
      <c r="F9" s="69"/>
      <c r="G9" s="78"/>
      <c r="H9" s="77"/>
      <c r="I9" s="66"/>
      <c r="J9" s="65"/>
      <c r="K9" s="77"/>
      <c r="L9" s="10"/>
    </row>
    <row r="10" spans="1:12" s="11" customFormat="1" ht="15.75" customHeight="1" x14ac:dyDescent="0.25">
      <c r="A10" s="25">
        <v>1</v>
      </c>
      <c r="B10" s="13" t="s">
        <v>123</v>
      </c>
      <c r="C10" s="32">
        <v>5</v>
      </c>
      <c r="D10" s="73">
        <v>0.05</v>
      </c>
      <c r="E10" s="74">
        <f t="shared" ref="E10" si="0">C10*(1+D10)</f>
        <v>5.25</v>
      </c>
      <c r="F10" s="61" t="s">
        <v>6</v>
      </c>
      <c r="G10" s="62">
        <v>0.51119999999999999</v>
      </c>
      <c r="H10" s="63">
        <f t="shared" ref="H10:H12" si="1">G10*E10</f>
        <v>2.6837999999999997</v>
      </c>
      <c r="I10" s="64">
        <f t="shared" ref="I10:I12" si="2">L$4</f>
        <v>93</v>
      </c>
      <c r="J10" s="65">
        <v>6.1874999999999993E-2</v>
      </c>
      <c r="K10" s="63">
        <f t="shared" ref="K10:K12" si="3">J10*I10</f>
        <v>5.7543749999999996</v>
      </c>
      <c r="L10" s="34">
        <f t="shared" ref="L10:L12" si="4">K10+H10</f>
        <v>8.4381749999999993</v>
      </c>
    </row>
    <row r="11" spans="1:12" s="11" customFormat="1" ht="15.75" customHeight="1" x14ac:dyDescent="0.25">
      <c r="A11" s="79">
        <v>2</v>
      </c>
      <c r="B11" s="70" t="s">
        <v>124</v>
      </c>
      <c r="C11" s="32">
        <v>141</v>
      </c>
      <c r="D11" s="73">
        <v>0.05</v>
      </c>
      <c r="E11" s="74">
        <f t="shared" ref="E11" si="5">C11*(1+D11)</f>
        <v>148.05000000000001</v>
      </c>
      <c r="F11" s="61" t="s">
        <v>6</v>
      </c>
      <c r="G11" s="62">
        <v>0.67830000000000001</v>
      </c>
      <c r="H11" s="63">
        <f t="shared" si="1"/>
        <v>100.42231500000001</v>
      </c>
      <c r="I11" s="66">
        <f t="shared" si="2"/>
        <v>93</v>
      </c>
      <c r="J11" s="65">
        <v>1.7448750000000002</v>
      </c>
      <c r="K11" s="63">
        <f t="shared" si="3"/>
        <v>162.27337500000002</v>
      </c>
      <c r="L11" s="34">
        <f t="shared" si="4"/>
        <v>262.69569000000001</v>
      </c>
    </row>
    <row r="12" spans="1:12" s="11" customFormat="1" ht="15.75" customHeight="1" x14ac:dyDescent="0.25">
      <c r="A12" s="79">
        <v>3</v>
      </c>
      <c r="B12" s="70" t="s">
        <v>172</v>
      </c>
      <c r="C12" s="32">
        <v>32</v>
      </c>
      <c r="D12" s="73">
        <v>0.05</v>
      </c>
      <c r="E12" s="74">
        <f t="shared" ref="E12" si="6">C12*(1+D12)</f>
        <v>33.6</v>
      </c>
      <c r="F12" s="61" t="s">
        <v>6</v>
      </c>
      <c r="G12" s="62">
        <v>35.375999999999998</v>
      </c>
      <c r="H12" s="63">
        <f t="shared" si="1"/>
        <v>1188.6335999999999</v>
      </c>
      <c r="I12" s="64">
        <f t="shared" si="2"/>
        <v>93</v>
      </c>
      <c r="J12" s="65">
        <v>2.9040000000000004</v>
      </c>
      <c r="K12" s="63">
        <f t="shared" si="3"/>
        <v>270.07200000000006</v>
      </c>
      <c r="L12" s="34">
        <f t="shared" si="4"/>
        <v>1458.7056</v>
      </c>
    </row>
    <row r="13" spans="1:12" ht="15.75" customHeight="1" thickBot="1" x14ac:dyDescent="0.3">
      <c r="A13" s="14"/>
      <c r="B13" s="13"/>
      <c r="C13" s="61"/>
      <c r="D13" s="73"/>
      <c r="E13" s="75"/>
      <c r="F13" s="69"/>
      <c r="G13" s="80"/>
      <c r="H13" s="80"/>
      <c r="I13" s="81"/>
      <c r="J13" s="77"/>
      <c r="K13" s="66"/>
      <c r="L13" s="24"/>
    </row>
    <row r="14" spans="1:12" ht="15.75" customHeight="1" thickBot="1" x14ac:dyDescent="0.3">
      <c r="A14" s="114" t="s">
        <v>35</v>
      </c>
      <c r="B14" s="115"/>
      <c r="C14" s="61"/>
      <c r="D14" s="73"/>
      <c r="E14" s="75"/>
      <c r="F14" s="69"/>
      <c r="G14" s="80"/>
      <c r="H14" s="80"/>
      <c r="I14" s="81"/>
      <c r="J14" s="77"/>
      <c r="K14" s="66"/>
      <c r="L14" s="24"/>
    </row>
    <row r="15" spans="1:12" ht="15.75" customHeight="1" thickBot="1" x14ac:dyDescent="0.3">
      <c r="A15" s="114" t="s">
        <v>23</v>
      </c>
      <c r="B15" s="115"/>
      <c r="C15" s="61"/>
      <c r="D15" s="73"/>
      <c r="E15" s="75"/>
      <c r="F15" s="69"/>
      <c r="G15" s="80"/>
      <c r="H15" s="80"/>
      <c r="I15" s="81"/>
      <c r="J15" s="77"/>
      <c r="K15" s="66"/>
      <c r="L15" s="24"/>
    </row>
    <row r="16" spans="1:12" x14ac:dyDescent="0.25">
      <c r="A16" s="14">
        <v>1</v>
      </c>
      <c r="B16" s="15" t="s">
        <v>130</v>
      </c>
      <c r="C16" s="61">
        <v>1</v>
      </c>
      <c r="D16" s="73">
        <v>0</v>
      </c>
      <c r="E16" s="75">
        <f>C16*(1+D16)</f>
        <v>1</v>
      </c>
      <c r="F16" s="61" t="s">
        <v>5</v>
      </c>
      <c r="G16" s="62">
        <v>1.3379999999999999</v>
      </c>
      <c r="H16" s="63">
        <f t="shared" ref="H16:H17" si="7">G16*E16</f>
        <v>1.3379999999999999</v>
      </c>
      <c r="I16" s="66">
        <f t="shared" ref="I16:I17" si="8">L$4</f>
        <v>93</v>
      </c>
      <c r="J16" s="65">
        <v>7.5000000000000011E-2</v>
      </c>
      <c r="K16" s="63">
        <f t="shared" ref="K16:K17" si="9">J16*I16</f>
        <v>6.9750000000000014</v>
      </c>
      <c r="L16" s="34">
        <f t="shared" ref="L16:L17" si="10">K16+H16</f>
        <v>8.3130000000000006</v>
      </c>
    </row>
    <row r="17" spans="1:12" x14ac:dyDescent="0.25">
      <c r="A17" s="14">
        <v>2</v>
      </c>
      <c r="B17" s="15" t="s">
        <v>131</v>
      </c>
      <c r="C17" s="61">
        <v>1</v>
      </c>
      <c r="D17" s="73">
        <v>0</v>
      </c>
      <c r="E17" s="75">
        <f>C17*(1+D17)</f>
        <v>1</v>
      </c>
      <c r="F17" s="61" t="s">
        <v>5</v>
      </c>
      <c r="G17" s="62">
        <v>1.704</v>
      </c>
      <c r="H17" s="63">
        <f t="shared" si="7"/>
        <v>1.704</v>
      </c>
      <c r="I17" s="66">
        <f t="shared" si="8"/>
        <v>93</v>
      </c>
      <c r="J17" s="65">
        <v>0.09</v>
      </c>
      <c r="K17" s="63">
        <f t="shared" si="9"/>
        <v>8.3699999999999992</v>
      </c>
      <c r="L17" s="34">
        <f t="shared" si="10"/>
        <v>10.074</v>
      </c>
    </row>
    <row r="18" spans="1:12" x14ac:dyDescent="0.25">
      <c r="A18" s="14">
        <v>3</v>
      </c>
      <c r="B18" s="15" t="s">
        <v>173</v>
      </c>
      <c r="C18" s="61">
        <v>1</v>
      </c>
      <c r="D18" s="73">
        <v>0</v>
      </c>
      <c r="E18" s="75">
        <f>C18*(1+D18)</f>
        <v>1</v>
      </c>
      <c r="F18" s="61" t="s">
        <v>5</v>
      </c>
      <c r="G18" s="62">
        <v>455.79599999999999</v>
      </c>
      <c r="H18" s="63">
        <f t="shared" ref="H18" si="11">G18*E18</f>
        <v>455.79599999999999</v>
      </c>
      <c r="I18" s="64">
        <f t="shared" ref="I18" si="12">L$4</f>
        <v>93</v>
      </c>
      <c r="J18" s="65">
        <v>1.4624999999999999</v>
      </c>
      <c r="K18" s="63">
        <f t="shared" ref="K18" si="13">J18*I18</f>
        <v>136.01249999999999</v>
      </c>
      <c r="L18" s="34">
        <f t="shared" ref="L18" si="14">K18+H18</f>
        <v>591.80849999999998</v>
      </c>
    </row>
    <row r="19" spans="1:12" ht="16.5" thickBot="1" x14ac:dyDescent="0.3">
      <c r="A19" s="14"/>
      <c r="B19" s="15"/>
      <c r="C19" s="12"/>
      <c r="D19" s="73"/>
      <c r="E19" s="75"/>
      <c r="F19" s="69"/>
      <c r="G19" s="62"/>
      <c r="H19" s="63"/>
      <c r="I19" s="64"/>
      <c r="J19" s="65"/>
      <c r="K19" s="63"/>
      <c r="L19" s="34"/>
    </row>
    <row r="20" spans="1:12" ht="16.5" thickBot="1" x14ac:dyDescent="0.3">
      <c r="A20" s="114" t="s">
        <v>61</v>
      </c>
      <c r="B20" s="115"/>
      <c r="C20" s="12"/>
      <c r="D20" s="73"/>
      <c r="E20" s="75"/>
      <c r="F20" s="69"/>
      <c r="G20" s="62"/>
      <c r="H20" s="63"/>
      <c r="I20" s="64"/>
      <c r="J20" s="65"/>
      <c r="K20" s="63"/>
      <c r="L20" s="34"/>
    </row>
    <row r="21" spans="1:12" x14ac:dyDescent="0.25">
      <c r="A21" s="14">
        <v>1</v>
      </c>
      <c r="B21" s="15" t="s">
        <v>136</v>
      </c>
      <c r="C21" s="12">
        <v>1</v>
      </c>
      <c r="D21" s="73">
        <v>0</v>
      </c>
      <c r="E21" s="75">
        <f t="shared" ref="E21:E22" si="15">C21*(1+D21)</f>
        <v>1</v>
      </c>
      <c r="F21" s="61" t="s">
        <v>5</v>
      </c>
      <c r="G21" s="62">
        <v>3.1859999999999995</v>
      </c>
      <c r="H21" s="63">
        <f t="shared" ref="H21:H22" si="16">G21*E21</f>
        <v>3.1859999999999995</v>
      </c>
      <c r="I21" s="66">
        <f t="shared" ref="I21:I22" si="17">L$4</f>
        <v>93</v>
      </c>
      <c r="J21" s="65">
        <v>0.14850000000000002</v>
      </c>
      <c r="K21" s="63">
        <f t="shared" ref="K21:K22" si="18">J21*I21</f>
        <v>13.810500000000001</v>
      </c>
      <c r="L21" s="34">
        <f t="shared" ref="L21:L22" si="19">K21+H21</f>
        <v>16.996500000000001</v>
      </c>
    </row>
    <row r="22" spans="1:12" x14ac:dyDescent="0.25">
      <c r="A22" s="14">
        <v>2</v>
      </c>
      <c r="B22" s="15" t="s">
        <v>174</v>
      </c>
      <c r="C22" s="12">
        <v>1</v>
      </c>
      <c r="D22" s="73">
        <v>0</v>
      </c>
      <c r="E22" s="75">
        <f t="shared" si="15"/>
        <v>1</v>
      </c>
      <c r="F22" s="61" t="s">
        <v>5</v>
      </c>
      <c r="G22" s="62">
        <v>181.95599999999999</v>
      </c>
      <c r="H22" s="63">
        <f t="shared" si="16"/>
        <v>181.95599999999999</v>
      </c>
      <c r="I22" s="66">
        <f t="shared" si="17"/>
        <v>93</v>
      </c>
      <c r="J22" s="65">
        <v>0.74249999999999994</v>
      </c>
      <c r="K22" s="63">
        <f t="shared" si="18"/>
        <v>69.052499999999995</v>
      </c>
      <c r="L22" s="34">
        <f t="shared" si="19"/>
        <v>251.00849999999997</v>
      </c>
    </row>
    <row r="23" spans="1:12" ht="16.5" thickBot="1" x14ac:dyDescent="0.3">
      <c r="A23" s="14"/>
      <c r="B23" s="15"/>
      <c r="C23" s="12"/>
      <c r="D23" s="73"/>
      <c r="E23" s="75"/>
      <c r="F23" s="69"/>
      <c r="G23" s="62"/>
      <c r="H23" s="63"/>
      <c r="I23" s="64"/>
      <c r="J23" s="65"/>
      <c r="K23" s="63"/>
      <c r="L23" s="34"/>
    </row>
    <row r="24" spans="1:12" ht="16.5" thickBot="1" x14ac:dyDescent="0.3">
      <c r="A24" s="114" t="s">
        <v>27</v>
      </c>
      <c r="B24" s="115"/>
      <c r="C24" s="12"/>
      <c r="D24" s="73"/>
      <c r="E24" s="75"/>
      <c r="F24" s="69"/>
      <c r="G24" s="62"/>
      <c r="H24" s="63"/>
      <c r="I24" s="64"/>
      <c r="J24" s="65"/>
      <c r="K24" s="63"/>
      <c r="L24" s="34"/>
    </row>
    <row r="25" spans="1:12" x14ac:dyDescent="0.25">
      <c r="A25" s="14">
        <v>1</v>
      </c>
      <c r="B25" s="15" t="s">
        <v>175</v>
      </c>
      <c r="C25" s="12">
        <v>1</v>
      </c>
      <c r="D25" s="73">
        <v>0</v>
      </c>
      <c r="E25" s="75">
        <f t="shared" ref="E25" si="20">C25*(1+D25)</f>
        <v>1</v>
      </c>
      <c r="F25" s="61" t="s">
        <v>5</v>
      </c>
      <c r="G25" s="62">
        <v>1.1879999999999999</v>
      </c>
      <c r="H25" s="63">
        <f t="shared" ref="H25" si="21">G25*E25</f>
        <v>1.1879999999999999</v>
      </c>
      <c r="I25" s="66">
        <f t="shared" ref="I25" si="22">L$4</f>
        <v>93</v>
      </c>
      <c r="J25" s="65">
        <v>0.1575</v>
      </c>
      <c r="K25" s="63">
        <f t="shared" ref="K25" si="23">J25*I25</f>
        <v>14.647500000000001</v>
      </c>
      <c r="L25" s="34">
        <f t="shared" ref="L25" si="24">K25+H25</f>
        <v>15.835500000000001</v>
      </c>
    </row>
    <row r="26" spans="1:12" s="11" customFormat="1" ht="15.75" customHeight="1" thickBot="1" x14ac:dyDescent="0.3">
      <c r="A26" s="33"/>
      <c r="B26" s="13"/>
      <c r="C26" s="32"/>
      <c r="D26" s="73"/>
      <c r="E26" s="74"/>
      <c r="F26" s="69"/>
      <c r="G26" s="78"/>
      <c r="H26" s="77"/>
      <c r="I26" s="66"/>
      <c r="J26" s="65"/>
      <c r="K26" s="77"/>
      <c r="L26" s="10"/>
    </row>
    <row r="27" spans="1:12" s="11" customFormat="1" ht="15.75" customHeight="1" thickBot="1" x14ac:dyDescent="0.3">
      <c r="A27" s="114" t="s">
        <v>40</v>
      </c>
      <c r="B27" s="115"/>
      <c r="C27" s="12"/>
      <c r="D27" s="73"/>
      <c r="E27" s="74"/>
      <c r="F27" s="69"/>
      <c r="G27" s="75"/>
      <c r="H27" s="69"/>
      <c r="I27" s="76"/>
      <c r="J27" s="77"/>
      <c r="K27" s="66"/>
      <c r="L27" s="24"/>
    </row>
    <row r="28" spans="1:12" s="11" customFormat="1" x14ac:dyDescent="0.25">
      <c r="A28" s="117" t="s">
        <v>374</v>
      </c>
      <c r="B28" s="118"/>
      <c r="C28" s="32"/>
      <c r="D28" s="73"/>
      <c r="E28" s="74"/>
      <c r="F28" s="69"/>
      <c r="G28" s="78"/>
      <c r="H28" s="77"/>
      <c r="I28" s="66"/>
      <c r="J28" s="65"/>
      <c r="K28" s="77"/>
      <c r="L28" s="10"/>
    </row>
    <row r="29" spans="1:12" s="11" customFormat="1" ht="15.75" customHeight="1" x14ac:dyDescent="0.25">
      <c r="A29" s="25">
        <v>1</v>
      </c>
      <c r="B29" s="56" t="s">
        <v>123</v>
      </c>
      <c r="C29" s="102">
        <f>10517+451</f>
        <v>10968</v>
      </c>
      <c r="D29" s="73">
        <v>0.05</v>
      </c>
      <c r="E29" s="74">
        <f t="shared" ref="E29:E32" si="25">C29*(1+D29)</f>
        <v>11516.4</v>
      </c>
      <c r="F29" s="61" t="s">
        <v>6</v>
      </c>
      <c r="G29" s="62">
        <v>0.51119999999999999</v>
      </c>
      <c r="H29" s="63">
        <f t="shared" ref="H29:H39" si="26">G29*E29</f>
        <v>5887.1836800000001</v>
      </c>
      <c r="I29" s="64">
        <f t="shared" ref="I29:I39" si="27">L$4</f>
        <v>93</v>
      </c>
      <c r="J29" s="65">
        <v>168</v>
      </c>
      <c r="K29" s="63">
        <f t="shared" ref="K29:K39" si="28">J29*I29</f>
        <v>15624</v>
      </c>
      <c r="L29" s="34">
        <f t="shared" ref="L29:L39" si="29">K29+H29</f>
        <v>21511.183680000002</v>
      </c>
    </row>
    <row r="30" spans="1:12" s="11" customFormat="1" ht="15.75" customHeight="1" x14ac:dyDescent="0.25">
      <c r="A30" s="25">
        <v>2</v>
      </c>
      <c r="B30" s="13" t="s">
        <v>124</v>
      </c>
      <c r="C30" s="32">
        <v>27133</v>
      </c>
      <c r="D30" s="73">
        <v>0.05</v>
      </c>
      <c r="E30" s="74">
        <f t="shared" ref="E30:E31" si="30">C30*(1+D30)</f>
        <v>28489.65</v>
      </c>
      <c r="F30" s="61" t="s">
        <v>6</v>
      </c>
      <c r="G30" s="62">
        <v>0.67830000000000001</v>
      </c>
      <c r="H30" s="63">
        <f t="shared" si="26"/>
        <v>19324.529595</v>
      </c>
      <c r="I30" s="66">
        <f t="shared" si="27"/>
        <v>93</v>
      </c>
      <c r="J30" s="65">
        <v>335.77087499999999</v>
      </c>
      <c r="K30" s="63">
        <f t="shared" si="28"/>
        <v>31226.691374999999</v>
      </c>
      <c r="L30" s="34">
        <f t="shared" si="29"/>
        <v>50551.220969999995</v>
      </c>
    </row>
    <row r="31" spans="1:12" s="11" customFormat="1" ht="15.75" customHeight="1" x14ac:dyDescent="0.25">
      <c r="A31" s="25">
        <v>3</v>
      </c>
      <c r="B31" s="13" t="s">
        <v>125</v>
      </c>
      <c r="C31" s="32">
        <v>11250</v>
      </c>
      <c r="D31" s="73">
        <v>0.05</v>
      </c>
      <c r="E31" s="74">
        <f t="shared" si="30"/>
        <v>11812.5</v>
      </c>
      <c r="F31" s="61" t="s">
        <v>6</v>
      </c>
      <c r="G31" s="62">
        <v>1.0109999999999999</v>
      </c>
      <c r="H31" s="63">
        <f t="shared" si="26"/>
        <v>11942.437499999998</v>
      </c>
      <c r="I31" s="66">
        <f t="shared" si="27"/>
        <v>93</v>
      </c>
      <c r="J31" s="65">
        <v>185.62500000000003</v>
      </c>
      <c r="K31" s="63">
        <f t="shared" si="28"/>
        <v>17263.125000000004</v>
      </c>
      <c r="L31" s="34">
        <f t="shared" si="29"/>
        <v>29205.5625</v>
      </c>
    </row>
    <row r="32" spans="1:12" s="11" customFormat="1" ht="15.75" customHeight="1" x14ac:dyDescent="0.25">
      <c r="A32" s="25">
        <v>4</v>
      </c>
      <c r="B32" s="13" t="s">
        <v>126</v>
      </c>
      <c r="C32" s="32">
        <v>14</v>
      </c>
      <c r="D32" s="73">
        <v>0.05</v>
      </c>
      <c r="E32" s="74">
        <f t="shared" si="25"/>
        <v>14.700000000000001</v>
      </c>
      <c r="F32" s="61" t="s">
        <v>6</v>
      </c>
      <c r="G32" s="62">
        <v>1.3653</v>
      </c>
      <c r="H32" s="63">
        <f t="shared" si="26"/>
        <v>20.06991</v>
      </c>
      <c r="I32" s="66">
        <f t="shared" si="27"/>
        <v>93</v>
      </c>
      <c r="J32" s="65">
        <v>0.23100000000000004</v>
      </c>
      <c r="K32" s="63">
        <f t="shared" si="28"/>
        <v>21.483000000000004</v>
      </c>
      <c r="L32" s="34">
        <f t="shared" si="29"/>
        <v>41.552910000000004</v>
      </c>
    </row>
    <row r="33" spans="1:12" s="11" customFormat="1" ht="15.75" customHeight="1" x14ac:dyDescent="0.25">
      <c r="A33" s="25">
        <v>5</v>
      </c>
      <c r="B33" s="13" t="s">
        <v>127</v>
      </c>
      <c r="C33" s="32">
        <v>255</v>
      </c>
      <c r="D33" s="73">
        <v>0.05</v>
      </c>
      <c r="E33" s="74">
        <f t="shared" ref="E33:E36" si="31">C33*(1+D33)</f>
        <v>267.75</v>
      </c>
      <c r="F33" s="61" t="s">
        <v>6</v>
      </c>
      <c r="G33" s="62">
        <v>1.6320000000000001</v>
      </c>
      <c r="H33" s="63">
        <f t="shared" si="26"/>
        <v>436.96800000000002</v>
      </c>
      <c r="I33" s="66">
        <f t="shared" si="27"/>
        <v>93</v>
      </c>
      <c r="J33" s="65">
        <v>4.2075000000000005</v>
      </c>
      <c r="K33" s="63">
        <f t="shared" si="28"/>
        <v>391.29750000000007</v>
      </c>
      <c r="L33" s="34">
        <f t="shared" si="29"/>
        <v>828.26550000000009</v>
      </c>
    </row>
    <row r="34" spans="1:12" s="11" customFormat="1" ht="15.75" customHeight="1" x14ac:dyDescent="0.25">
      <c r="A34" s="25">
        <v>6</v>
      </c>
      <c r="B34" s="13" t="s">
        <v>128</v>
      </c>
      <c r="C34" s="32">
        <v>535</v>
      </c>
      <c r="D34" s="73">
        <v>0.05</v>
      </c>
      <c r="E34" s="74">
        <f t="shared" si="31"/>
        <v>561.75</v>
      </c>
      <c r="F34" s="61" t="s">
        <v>6</v>
      </c>
      <c r="G34" s="62">
        <v>1.00536</v>
      </c>
      <c r="H34" s="63">
        <f t="shared" si="26"/>
        <v>564.76098000000002</v>
      </c>
      <c r="I34" s="66">
        <f t="shared" si="27"/>
        <v>93</v>
      </c>
      <c r="J34" s="65">
        <v>11.034375000000001</v>
      </c>
      <c r="K34" s="63">
        <f t="shared" si="28"/>
        <v>1026.1968750000001</v>
      </c>
      <c r="L34" s="34">
        <f t="shared" si="29"/>
        <v>1590.9578550000001</v>
      </c>
    </row>
    <row r="35" spans="1:12" s="11" customFormat="1" ht="15.75" customHeight="1" x14ac:dyDescent="0.25">
      <c r="A35" s="25">
        <v>7</v>
      </c>
      <c r="B35" s="13" t="s">
        <v>176</v>
      </c>
      <c r="C35" s="32">
        <v>139.09</v>
      </c>
      <c r="D35" s="73">
        <v>0.05</v>
      </c>
      <c r="E35" s="74">
        <f t="shared" si="31"/>
        <v>146.0445</v>
      </c>
      <c r="F35" s="61" t="s">
        <v>6</v>
      </c>
      <c r="G35" s="62">
        <v>3.29982</v>
      </c>
      <c r="H35" s="63">
        <f t="shared" si="26"/>
        <v>481.92056199000001</v>
      </c>
      <c r="I35" s="66">
        <f t="shared" si="27"/>
        <v>93</v>
      </c>
      <c r="J35" s="65">
        <v>3.4424774999999999</v>
      </c>
      <c r="K35" s="63">
        <f t="shared" si="28"/>
        <v>320.15040749999997</v>
      </c>
      <c r="L35" s="34">
        <f t="shared" si="29"/>
        <v>802.07096948999992</v>
      </c>
    </row>
    <row r="36" spans="1:12" s="11" customFormat="1" ht="15.75" customHeight="1" x14ac:dyDescent="0.25">
      <c r="A36" s="25">
        <v>8</v>
      </c>
      <c r="B36" s="13" t="s">
        <v>129</v>
      </c>
      <c r="C36" s="32">
        <v>91.5</v>
      </c>
      <c r="D36" s="73">
        <v>0.05</v>
      </c>
      <c r="E36" s="74">
        <f t="shared" si="31"/>
        <v>96.075000000000003</v>
      </c>
      <c r="F36" s="61" t="s">
        <v>6</v>
      </c>
      <c r="G36" s="62">
        <v>4.05192</v>
      </c>
      <c r="H36" s="63">
        <f t="shared" si="26"/>
        <v>389.28821399999998</v>
      </c>
      <c r="I36" s="66">
        <f t="shared" si="27"/>
        <v>93</v>
      </c>
      <c r="J36" s="65">
        <v>2.6420625000000006</v>
      </c>
      <c r="K36" s="63">
        <f t="shared" si="28"/>
        <v>245.71181250000006</v>
      </c>
      <c r="L36" s="34">
        <f t="shared" si="29"/>
        <v>635.0000265000001</v>
      </c>
    </row>
    <row r="37" spans="1:12" s="11" customFormat="1" ht="15.75" customHeight="1" x14ac:dyDescent="0.25">
      <c r="A37" s="25">
        <v>9</v>
      </c>
      <c r="B37" s="13" t="s">
        <v>121</v>
      </c>
      <c r="C37" s="32">
        <v>431</v>
      </c>
      <c r="D37" s="73">
        <v>0.05</v>
      </c>
      <c r="E37" s="74">
        <f t="shared" ref="E37:E39" si="32">C37*(1+D37)</f>
        <v>452.55</v>
      </c>
      <c r="F37" s="61" t="s">
        <v>6</v>
      </c>
      <c r="G37" s="62">
        <v>13.000019999999999</v>
      </c>
      <c r="H37" s="63">
        <f t="shared" si="26"/>
        <v>5883.1590509999996</v>
      </c>
      <c r="I37" s="66">
        <f t="shared" si="27"/>
        <v>93</v>
      </c>
      <c r="J37" s="65">
        <v>16.000875000000001</v>
      </c>
      <c r="K37" s="63">
        <f t="shared" si="28"/>
        <v>1488.081375</v>
      </c>
      <c r="L37" s="34">
        <f t="shared" si="29"/>
        <v>7371.2404259999994</v>
      </c>
    </row>
    <row r="38" spans="1:12" s="11" customFormat="1" ht="15.75" customHeight="1" x14ac:dyDescent="0.25">
      <c r="A38" s="25">
        <v>10</v>
      </c>
      <c r="B38" s="13" t="s">
        <v>177</v>
      </c>
      <c r="C38" s="32">
        <v>5321</v>
      </c>
      <c r="D38" s="73">
        <v>0.05</v>
      </c>
      <c r="E38" s="74">
        <f t="shared" ref="E38" si="33">C38*(1+D38)</f>
        <v>5587.05</v>
      </c>
      <c r="F38" s="61" t="s">
        <v>6</v>
      </c>
      <c r="G38" s="62">
        <v>23.989979999999999</v>
      </c>
      <c r="H38" s="63">
        <f t="shared" si="26"/>
        <v>134033.21775899999</v>
      </c>
      <c r="I38" s="66">
        <f t="shared" si="27"/>
        <v>93</v>
      </c>
      <c r="J38" s="65">
        <v>329.236875</v>
      </c>
      <c r="K38" s="63">
        <f t="shared" si="28"/>
        <v>30619.029374999998</v>
      </c>
      <c r="L38" s="34">
        <f t="shared" si="29"/>
        <v>164652.247134</v>
      </c>
    </row>
    <row r="39" spans="1:12" s="11" customFormat="1" ht="15.75" customHeight="1" x14ac:dyDescent="0.25">
      <c r="A39" s="25">
        <v>11</v>
      </c>
      <c r="B39" s="13" t="s">
        <v>172</v>
      </c>
      <c r="C39" s="32">
        <v>24</v>
      </c>
      <c r="D39" s="73">
        <v>0.05</v>
      </c>
      <c r="E39" s="74">
        <f t="shared" si="32"/>
        <v>25.200000000000003</v>
      </c>
      <c r="F39" s="61" t="s">
        <v>6</v>
      </c>
      <c r="G39" s="62">
        <v>35.375999999999998</v>
      </c>
      <c r="H39" s="63">
        <f t="shared" si="26"/>
        <v>891.47520000000009</v>
      </c>
      <c r="I39" s="66">
        <f t="shared" si="27"/>
        <v>93</v>
      </c>
      <c r="J39" s="65">
        <v>2.1780000000000004</v>
      </c>
      <c r="K39" s="63">
        <f t="shared" si="28"/>
        <v>202.55400000000003</v>
      </c>
      <c r="L39" s="34">
        <f t="shared" si="29"/>
        <v>1094.0292000000002</v>
      </c>
    </row>
    <row r="40" spans="1:12" s="11" customFormat="1" ht="15.75" customHeight="1" thickBot="1" x14ac:dyDescent="0.3">
      <c r="A40" s="33"/>
      <c r="B40" s="13"/>
      <c r="C40" s="32"/>
      <c r="D40" s="73"/>
      <c r="E40" s="74"/>
      <c r="F40" s="69"/>
      <c r="G40" s="78"/>
      <c r="H40" s="77"/>
      <c r="I40" s="66"/>
      <c r="J40" s="65"/>
      <c r="K40" s="77"/>
      <c r="L40" s="10"/>
    </row>
    <row r="41" spans="1:12" s="11" customFormat="1" ht="15.75" customHeight="1" thickBot="1" x14ac:dyDescent="0.3">
      <c r="A41" s="114" t="s">
        <v>34</v>
      </c>
      <c r="B41" s="115"/>
      <c r="C41" s="12"/>
      <c r="D41" s="73"/>
      <c r="E41" s="74"/>
      <c r="F41" s="69"/>
      <c r="G41" s="75"/>
      <c r="H41" s="69"/>
      <c r="I41" s="76"/>
      <c r="J41" s="77"/>
      <c r="K41" s="66"/>
      <c r="L41" s="24"/>
    </row>
    <row r="42" spans="1:12" s="11" customFormat="1" x14ac:dyDescent="0.25">
      <c r="A42" s="117" t="s">
        <v>334</v>
      </c>
      <c r="B42" s="118"/>
      <c r="C42" s="32"/>
      <c r="D42" s="73"/>
      <c r="E42" s="74"/>
      <c r="F42" s="69"/>
      <c r="G42" s="78"/>
      <c r="H42" s="77"/>
      <c r="I42" s="66"/>
      <c r="J42" s="65"/>
      <c r="K42" s="77"/>
      <c r="L42" s="10"/>
    </row>
    <row r="43" spans="1:12" s="11" customFormat="1" ht="15.75" customHeight="1" x14ac:dyDescent="0.25">
      <c r="A43" s="25">
        <v>1</v>
      </c>
      <c r="B43" s="56" t="s">
        <v>123</v>
      </c>
      <c r="C43" s="102">
        <f>10517+451</f>
        <v>10968</v>
      </c>
      <c r="D43" s="73">
        <v>0.05</v>
      </c>
      <c r="E43" s="74">
        <f t="shared" ref="E43:E53" si="34">C43*(1+D43)</f>
        <v>11516.4</v>
      </c>
      <c r="F43" s="82" t="s">
        <v>6</v>
      </c>
      <c r="G43" s="83">
        <v>0.28275</v>
      </c>
      <c r="H43" s="63">
        <f t="shared" ref="H43" si="35">G43*E43</f>
        <v>3256.2620999999999</v>
      </c>
      <c r="I43" s="66">
        <f t="shared" ref="I43" si="36">L$4</f>
        <v>93</v>
      </c>
      <c r="J43" s="65">
        <v>220.857</v>
      </c>
      <c r="K43" s="63">
        <f>J43*I43</f>
        <v>20539.701000000001</v>
      </c>
      <c r="L43" s="34">
        <f>K43+H43</f>
        <v>23795.963100000001</v>
      </c>
    </row>
    <row r="44" spans="1:12" s="11" customFormat="1" ht="15.75" customHeight="1" x14ac:dyDescent="0.25">
      <c r="A44" s="25">
        <v>2</v>
      </c>
      <c r="B44" s="13" t="s">
        <v>124</v>
      </c>
      <c r="C44" s="32">
        <v>27133</v>
      </c>
      <c r="D44" s="73">
        <v>0.05</v>
      </c>
      <c r="E44" s="74">
        <f t="shared" si="34"/>
        <v>28489.65</v>
      </c>
      <c r="F44" s="82" t="s">
        <v>6</v>
      </c>
      <c r="G44" s="83">
        <v>0.35880000000000006</v>
      </c>
      <c r="H44" s="63">
        <f t="shared" ref="H44:H53" si="37">G44*E44</f>
        <v>10222.086420000001</v>
      </c>
      <c r="I44" s="66">
        <f t="shared" ref="I44:I53" si="38">L$4</f>
        <v>93</v>
      </c>
      <c r="J44" s="65">
        <v>447.69450000000006</v>
      </c>
      <c r="K44" s="63">
        <f>J44*I44</f>
        <v>41635.588500000005</v>
      </c>
      <c r="L44" s="34">
        <f>K44+H44</f>
        <v>51857.674920000005</v>
      </c>
    </row>
    <row r="45" spans="1:12" s="11" customFormat="1" ht="15.75" customHeight="1" x14ac:dyDescent="0.25">
      <c r="A45" s="25">
        <v>3</v>
      </c>
      <c r="B45" s="13" t="s">
        <v>125</v>
      </c>
      <c r="C45" s="32">
        <v>11250</v>
      </c>
      <c r="D45" s="73">
        <v>0.05</v>
      </c>
      <c r="E45" s="74">
        <f t="shared" si="34"/>
        <v>11812.5</v>
      </c>
      <c r="F45" s="82" t="s">
        <v>6</v>
      </c>
      <c r="G45" s="83">
        <v>0.39390000000000003</v>
      </c>
      <c r="H45" s="63">
        <f t="shared" si="37"/>
        <v>4652.9437500000004</v>
      </c>
      <c r="I45" s="66">
        <f t="shared" si="38"/>
        <v>93</v>
      </c>
      <c r="J45" s="65">
        <v>371.25000000000006</v>
      </c>
      <c r="K45" s="63">
        <f t="shared" ref="K45:K53" si="39">J45*I45</f>
        <v>34526.250000000007</v>
      </c>
      <c r="L45" s="34">
        <f t="shared" ref="L45:L53" si="40">K45+H45</f>
        <v>39179.193750000006</v>
      </c>
    </row>
    <row r="46" spans="1:12" s="11" customFormat="1" ht="15.75" customHeight="1" x14ac:dyDescent="0.25">
      <c r="A46" s="25">
        <v>4</v>
      </c>
      <c r="B46" s="13" t="s">
        <v>126</v>
      </c>
      <c r="C46" s="32">
        <v>14</v>
      </c>
      <c r="D46" s="73">
        <v>0.05</v>
      </c>
      <c r="E46" s="74">
        <f t="shared" si="34"/>
        <v>14.700000000000001</v>
      </c>
      <c r="F46" s="82" t="s">
        <v>6</v>
      </c>
      <c r="G46" s="83">
        <v>0.42120000000000002</v>
      </c>
      <c r="H46" s="63">
        <f t="shared" si="37"/>
        <v>6.1916400000000005</v>
      </c>
      <c r="I46" s="66">
        <f t="shared" si="38"/>
        <v>93</v>
      </c>
      <c r="J46" s="65">
        <v>0.46200000000000008</v>
      </c>
      <c r="K46" s="63">
        <f>J46*I46</f>
        <v>42.966000000000008</v>
      </c>
      <c r="L46" s="34">
        <f>K46+H46</f>
        <v>49.157640000000008</v>
      </c>
    </row>
    <row r="47" spans="1:12" s="11" customFormat="1" ht="15.75" customHeight="1" x14ac:dyDescent="0.25">
      <c r="A47" s="25">
        <v>5</v>
      </c>
      <c r="B47" s="13" t="s">
        <v>127</v>
      </c>
      <c r="C47" s="32">
        <v>255</v>
      </c>
      <c r="D47" s="73">
        <v>0.05</v>
      </c>
      <c r="E47" s="74">
        <f t="shared" si="34"/>
        <v>267.75</v>
      </c>
      <c r="F47" s="82" t="s">
        <v>6</v>
      </c>
      <c r="G47" s="83">
        <v>0.45239999999999997</v>
      </c>
      <c r="H47" s="63">
        <f t="shared" si="37"/>
        <v>121.13009999999998</v>
      </c>
      <c r="I47" s="66">
        <f t="shared" si="38"/>
        <v>93</v>
      </c>
      <c r="J47" s="65">
        <v>8.4150000000000009</v>
      </c>
      <c r="K47" s="63">
        <f t="shared" si="39"/>
        <v>782.59500000000014</v>
      </c>
      <c r="L47" s="34">
        <f t="shared" si="40"/>
        <v>903.72510000000011</v>
      </c>
    </row>
    <row r="48" spans="1:12" s="11" customFormat="1" ht="15.75" customHeight="1" x14ac:dyDescent="0.25">
      <c r="A48" s="25">
        <v>6</v>
      </c>
      <c r="B48" s="13" t="s">
        <v>128</v>
      </c>
      <c r="C48" s="32">
        <v>535</v>
      </c>
      <c r="D48" s="73">
        <v>0.05</v>
      </c>
      <c r="E48" s="74">
        <f t="shared" si="34"/>
        <v>561.75</v>
      </c>
      <c r="F48" s="82" t="s">
        <v>6</v>
      </c>
      <c r="G48" s="83">
        <v>0.63600000000000001</v>
      </c>
      <c r="H48" s="63">
        <f t="shared" si="37"/>
        <v>357.27300000000002</v>
      </c>
      <c r="I48" s="66">
        <f t="shared" si="38"/>
        <v>93</v>
      </c>
      <c r="J48" s="65">
        <v>17.655000000000001</v>
      </c>
      <c r="K48" s="63">
        <f t="shared" si="39"/>
        <v>1641.9150000000002</v>
      </c>
      <c r="L48" s="34">
        <f t="shared" si="40"/>
        <v>1999.1880000000001</v>
      </c>
    </row>
    <row r="49" spans="1:12" s="11" customFormat="1" ht="15.75" customHeight="1" x14ac:dyDescent="0.25">
      <c r="A49" s="25">
        <v>7</v>
      </c>
      <c r="B49" s="13" t="s">
        <v>176</v>
      </c>
      <c r="C49" s="32">
        <v>139.09</v>
      </c>
      <c r="D49" s="73">
        <v>0.05</v>
      </c>
      <c r="E49" s="74">
        <f t="shared" si="34"/>
        <v>146.0445</v>
      </c>
      <c r="F49" s="82" t="s">
        <v>6</v>
      </c>
      <c r="G49" s="83">
        <v>0.78600000000000003</v>
      </c>
      <c r="H49" s="63">
        <f t="shared" si="37"/>
        <v>114.790977</v>
      </c>
      <c r="I49" s="66">
        <f t="shared" si="38"/>
        <v>93</v>
      </c>
      <c r="J49" s="65">
        <v>5.7374625000000012</v>
      </c>
      <c r="K49" s="63">
        <f t="shared" si="39"/>
        <v>533.58401250000009</v>
      </c>
      <c r="L49" s="34">
        <f t="shared" si="40"/>
        <v>648.37498950000008</v>
      </c>
    </row>
    <row r="50" spans="1:12" s="11" customFormat="1" ht="15.75" customHeight="1" x14ac:dyDescent="0.25">
      <c r="A50" s="25">
        <v>8</v>
      </c>
      <c r="B50" s="13" t="s">
        <v>129</v>
      </c>
      <c r="C50" s="32">
        <v>91.5</v>
      </c>
      <c r="D50" s="73">
        <v>0.05</v>
      </c>
      <c r="E50" s="74">
        <f t="shared" si="34"/>
        <v>96.075000000000003</v>
      </c>
      <c r="F50" s="82" t="s">
        <v>6</v>
      </c>
      <c r="G50" s="83">
        <v>0.83399999999999996</v>
      </c>
      <c r="H50" s="63">
        <f t="shared" si="37"/>
        <v>80.126549999999995</v>
      </c>
      <c r="I50" s="66">
        <f t="shared" si="38"/>
        <v>93</v>
      </c>
      <c r="J50" s="65">
        <v>3.7743750000000005</v>
      </c>
      <c r="K50" s="63">
        <f t="shared" si="39"/>
        <v>351.01687500000003</v>
      </c>
      <c r="L50" s="34">
        <f t="shared" si="40"/>
        <v>431.14342500000004</v>
      </c>
    </row>
    <row r="51" spans="1:12" s="11" customFormat="1" ht="15.75" customHeight="1" x14ac:dyDescent="0.25">
      <c r="A51" s="25">
        <v>9</v>
      </c>
      <c r="B51" s="13" t="s">
        <v>121</v>
      </c>
      <c r="C51" s="32">
        <v>431</v>
      </c>
      <c r="D51" s="73">
        <v>0.05</v>
      </c>
      <c r="E51" s="74">
        <f t="shared" si="34"/>
        <v>452.55</v>
      </c>
      <c r="F51" s="82" t="s">
        <v>6</v>
      </c>
      <c r="G51" s="83">
        <v>1.0349999999999999</v>
      </c>
      <c r="H51" s="63">
        <f t="shared" si="37"/>
        <v>468.38924999999995</v>
      </c>
      <c r="I51" s="66">
        <f t="shared" si="38"/>
        <v>93</v>
      </c>
      <c r="J51" s="65">
        <v>21.334500000000002</v>
      </c>
      <c r="K51" s="63">
        <f t="shared" si="39"/>
        <v>1984.1085000000003</v>
      </c>
      <c r="L51" s="34">
        <f t="shared" si="40"/>
        <v>2452.4977500000005</v>
      </c>
    </row>
    <row r="52" spans="1:12" s="11" customFormat="1" ht="15.75" customHeight="1" x14ac:dyDescent="0.25">
      <c r="A52" s="25">
        <v>10</v>
      </c>
      <c r="B52" s="13" t="s">
        <v>177</v>
      </c>
      <c r="C52" s="32">
        <v>5321</v>
      </c>
      <c r="D52" s="73">
        <v>0.05</v>
      </c>
      <c r="E52" s="74">
        <f t="shared" si="34"/>
        <v>5587.05</v>
      </c>
      <c r="F52" s="82" t="s">
        <v>6</v>
      </c>
      <c r="G52" s="83">
        <v>1.3919999999999999</v>
      </c>
      <c r="H52" s="63">
        <f t="shared" si="37"/>
        <v>7777.1736000000001</v>
      </c>
      <c r="I52" s="66">
        <f t="shared" si="38"/>
        <v>93</v>
      </c>
      <c r="J52" s="65">
        <v>263.3895</v>
      </c>
      <c r="K52" s="63">
        <f t="shared" si="39"/>
        <v>24495.2235</v>
      </c>
      <c r="L52" s="34">
        <f t="shared" si="40"/>
        <v>32272.397100000002</v>
      </c>
    </row>
    <row r="53" spans="1:12" s="11" customFormat="1" ht="15.75" customHeight="1" x14ac:dyDescent="0.25">
      <c r="A53" s="25">
        <v>11</v>
      </c>
      <c r="B53" s="13" t="s">
        <v>172</v>
      </c>
      <c r="C53" s="32">
        <v>24</v>
      </c>
      <c r="D53" s="73">
        <v>0.05</v>
      </c>
      <c r="E53" s="74">
        <f t="shared" si="34"/>
        <v>25.200000000000003</v>
      </c>
      <c r="F53" s="82" t="s">
        <v>6</v>
      </c>
      <c r="G53" s="83">
        <v>1.5720000000000001</v>
      </c>
      <c r="H53" s="63">
        <f t="shared" si="37"/>
        <v>39.614400000000003</v>
      </c>
      <c r="I53" s="66">
        <f t="shared" si="38"/>
        <v>93</v>
      </c>
      <c r="J53" s="65">
        <v>1.3860000000000001</v>
      </c>
      <c r="K53" s="63">
        <f t="shared" si="39"/>
        <v>128.89800000000002</v>
      </c>
      <c r="L53" s="34">
        <f t="shared" si="40"/>
        <v>168.51240000000001</v>
      </c>
    </row>
    <row r="54" spans="1:12" s="11" customFormat="1" ht="15.75" customHeight="1" thickBot="1" x14ac:dyDescent="0.3">
      <c r="A54" s="33"/>
      <c r="B54" s="13"/>
      <c r="C54" s="32"/>
      <c r="D54" s="73"/>
      <c r="E54" s="74"/>
      <c r="F54" s="69"/>
      <c r="G54" s="78"/>
      <c r="H54" s="77"/>
      <c r="I54" s="66"/>
      <c r="J54" s="65"/>
      <c r="K54" s="77"/>
      <c r="L54" s="10"/>
    </row>
    <row r="55" spans="1:12" ht="15.75" customHeight="1" thickBot="1" x14ac:dyDescent="0.3">
      <c r="A55" s="114" t="s">
        <v>35</v>
      </c>
      <c r="B55" s="115"/>
      <c r="C55" s="61"/>
      <c r="D55" s="73"/>
      <c r="E55" s="75"/>
      <c r="F55" s="69"/>
      <c r="G55" s="80"/>
      <c r="H55" s="80"/>
      <c r="I55" s="81"/>
      <c r="J55" s="77"/>
      <c r="K55" s="66"/>
      <c r="L55" s="24"/>
    </row>
    <row r="56" spans="1:12" ht="15.75" customHeight="1" thickBot="1" x14ac:dyDescent="0.3">
      <c r="A56" s="114" t="s">
        <v>23</v>
      </c>
      <c r="B56" s="115"/>
      <c r="C56" s="61"/>
      <c r="D56" s="73"/>
      <c r="E56" s="75"/>
      <c r="F56" s="69"/>
      <c r="G56" s="80"/>
      <c r="H56" s="80"/>
      <c r="I56" s="81"/>
      <c r="J56" s="77"/>
      <c r="K56" s="66"/>
      <c r="L56" s="24"/>
    </row>
    <row r="57" spans="1:12" x14ac:dyDescent="0.25">
      <c r="A57" s="14">
        <v>1</v>
      </c>
      <c r="B57" s="60" t="s">
        <v>130</v>
      </c>
      <c r="C57" s="103">
        <v>2746</v>
      </c>
      <c r="D57" s="73">
        <v>0</v>
      </c>
      <c r="E57" s="75">
        <f>C57*(1+D57)</f>
        <v>2746</v>
      </c>
      <c r="F57" s="61" t="s">
        <v>5</v>
      </c>
      <c r="G57" s="62">
        <v>1.3379999999999999</v>
      </c>
      <c r="H57" s="63">
        <f t="shared" ref="H57:H69" si="41">G57*E57</f>
        <v>3674.1479999999997</v>
      </c>
      <c r="I57" s="66">
        <f t="shared" ref="I57:I69" si="42">L$4</f>
        <v>93</v>
      </c>
      <c r="J57" s="65">
        <v>274</v>
      </c>
      <c r="K57" s="63">
        <f t="shared" ref="K57:K69" si="43">J57*I57</f>
        <v>25482</v>
      </c>
      <c r="L57" s="34">
        <f t="shared" ref="L57:L69" si="44">K57+H57</f>
        <v>29156.148000000001</v>
      </c>
    </row>
    <row r="58" spans="1:12" x14ac:dyDescent="0.25">
      <c r="A58" s="14">
        <v>2</v>
      </c>
      <c r="B58" s="15" t="s">
        <v>131</v>
      </c>
      <c r="C58" s="61">
        <v>2809</v>
      </c>
      <c r="D58" s="73">
        <v>0</v>
      </c>
      <c r="E58" s="75">
        <f t="shared" ref="E58" si="45">C58*(1+D58)</f>
        <v>2809</v>
      </c>
      <c r="F58" s="61" t="s">
        <v>5</v>
      </c>
      <c r="G58" s="62">
        <v>1.704</v>
      </c>
      <c r="H58" s="63">
        <f t="shared" si="41"/>
        <v>4786.5360000000001</v>
      </c>
      <c r="I58" s="66">
        <f t="shared" si="42"/>
        <v>93</v>
      </c>
      <c r="J58" s="65">
        <v>252.81</v>
      </c>
      <c r="K58" s="63">
        <f t="shared" si="43"/>
        <v>23511.33</v>
      </c>
      <c r="L58" s="34">
        <f t="shared" si="44"/>
        <v>28297.866000000002</v>
      </c>
    </row>
    <row r="59" spans="1:12" x14ac:dyDescent="0.25">
      <c r="A59" s="14">
        <v>3</v>
      </c>
      <c r="B59" s="15" t="s">
        <v>132</v>
      </c>
      <c r="C59" s="61">
        <v>222</v>
      </c>
      <c r="D59" s="73">
        <v>0</v>
      </c>
      <c r="E59" s="75">
        <f>C59*(1+D59)</f>
        <v>222</v>
      </c>
      <c r="F59" s="61" t="s">
        <v>5</v>
      </c>
      <c r="G59" s="62">
        <v>2.706</v>
      </c>
      <c r="H59" s="63">
        <f t="shared" si="41"/>
        <v>600.73199999999997</v>
      </c>
      <c r="I59" s="66">
        <f t="shared" si="42"/>
        <v>93</v>
      </c>
      <c r="J59" s="65">
        <v>23.310000000000002</v>
      </c>
      <c r="K59" s="63">
        <f t="shared" si="43"/>
        <v>2167.8300000000004</v>
      </c>
      <c r="L59" s="34">
        <f t="shared" si="44"/>
        <v>2768.5620000000004</v>
      </c>
    </row>
    <row r="60" spans="1:12" x14ac:dyDescent="0.25">
      <c r="A60" s="14">
        <v>4</v>
      </c>
      <c r="B60" s="15" t="s">
        <v>133</v>
      </c>
      <c r="C60" s="61">
        <v>8</v>
      </c>
      <c r="D60" s="73">
        <v>0</v>
      </c>
      <c r="E60" s="75">
        <f t="shared" ref="E60" si="46">C60*(1+D60)</f>
        <v>8</v>
      </c>
      <c r="F60" s="61" t="s">
        <v>5</v>
      </c>
      <c r="G60" s="62">
        <v>6.5280000000000005</v>
      </c>
      <c r="H60" s="63">
        <f t="shared" si="41"/>
        <v>52.224000000000004</v>
      </c>
      <c r="I60" s="66">
        <f t="shared" si="42"/>
        <v>93</v>
      </c>
      <c r="J60" s="65">
        <v>1.02</v>
      </c>
      <c r="K60" s="63">
        <f t="shared" si="43"/>
        <v>94.86</v>
      </c>
      <c r="L60" s="34">
        <f t="shared" si="44"/>
        <v>147.084</v>
      </c>
    </row>
    <row r="61" spans="1:12" x14ac:dyDescent="0.25">
      <c r="A61" s="14">
        <v>5</v>
      </c>
      <c r="B61" s="15" t="s">
        <v>134</v>
      </c>
      <c r="C61" s="61">
        <v>12</v>
      </c>
      <c r="D61" s="73">
        <v>0</v>
      </c>
      <c r="E61" s="75">
        <f>C61*(1+D61)</f>
        <v>12</v>
      </c>
      <c r="F61" s="61" t="s">
        <v>5</v>
      </c>
      <c r="G61" s="62">
        <v>7.8780000000000001</v>
      </c>
      <c r="H61" s="63">
        <f t="shared" si="41"/>
        <v>94.536000000000001</v>
      </c>
      <c r="I61" s="66">
        <f t="shared" si="42"/>
        <v>93</v>
      </c>
      <c r="J61" s="65">
        <v>1.7100000000000002</v>
      </c>
      <c r="K61" s="63">
        <f t="shared" si="43"/>
        <v>159.03000000000003</v>
      </c>
      <c r="L61" s="34">
        <f t="shared" si="44"/>
        <v>253.56600000000003</v>
      </c>
    </row>
    <row r="62" spans="1:12" x14ac:dyDescent="0.25">
      <c r="A62" s="14">
        <v>6</v>
      </c>
      <c r="B62" s="15" t="s">
        <v>178</v>
      </c>
      <c r="C62" s="61">
        <v>2</v>
      </c>
      <c r="D62" s="73">
        <v>0</v>
      </c>
      <c r="E62" s="75">
        <f>C62*(1+D62)</f>
        <v>2</v>
      </c>
      <c r="F62" s="61" t="s">
        <v>5</v>
      </c>
      <c r="G62" s="62">
        <v>18.143999999999998</v>
      </c>
      <c r="H62" s="63">
        <f t="shared" si="41"/>
        <v>36.287999999999997</v>
      </c>
      <c r="I62" s="66">
        <f t="shared" si="42"/>
        <v>93</v>
      </c>
      <c r="J62" s="65">
        <v>0.39</v>
      </c>
      <c r="K62" s="63">
        <f t="shared" si="43"/>
        <v>36.270000000000003</v>
      </c>
      <c r="L62" s="34">
        <f t="shared" si="44"/>
        <v>72.557999999999993</v>
      </c>
    </row>
    <row r="63" spans="1:12" x14ac:dyDescent="0.25">
      <c r="A63" s="14">
        <v>7</v>
      </c>
      <c r="B63" s="15" t="s">
        <v>122</v>
      </c>
      <c r="C63" s="61">
        <v>2</v>
      </c>
      <c r="D63" s="73">
        <v>0</v>
      </c>
      <c r="E63" s="75">
        <f t="shared" ref="E63" si="47">C63*(1+D63)</f>
        <v>2</v>
      </c>
      <c r="F63" s="61" t="s">
        <v>5</v>
      </c>
      <c r="G63" s="62">
        <v>37.002000000000002</v>
      </c>
      <c r="H63" s="63">
        <f t="shared" si="41"/>
        <v>74.004000000000005</v>
      </c>
      <c r="I63" s="66">
        <f t="shared" si="42"/>
        <v>93</v>
      </c>
      <c r="J63" s="65">
        <v>0.55499999999999994</v>
      </c>
      <c r="K63" s="63">
        <f t="shared" si="43"/>
        <v>51.614999999999995</v>
      </c>
      <c r="L63" s="34">
        <f t="shared" si="44"/>
        <v>125.619</v>
      </c>
    </row>
    <row r="64" spans="1:12" x14ac:dyDescent="0.25">
      <c r="A64" s="14">
        <v>8</v>
      </c>
      <c r="B64" s="15" t="s">
        <v>179</v>
      </c>
      <c r="C64" s="61">
        <v>15</v>
      </c>
      <c r="D64" s="73">
        <v>0</v>
      </c>
      <c r="E64" s="75">
        <f>C64*(1+D64)</f>
        <v>15</v>
      </c>
      <c r="F64" s="61" t="s">
        <v>5</v>
      </c>
      <c r="G64" s="62">
        <v>74.358000000000004</v>
      </c>
      <c r="H64" s="63">
        <f t="shared" si="41"/>
        <v>1115.3700000000001</v>
      </c>
      <c r="I64" s="66">
        <f t="shared" si="42"/>
        <v>93</v>
      </c>
      <c r="J64" s="65">
        <v>6.8625000000000007</v>
      </c>
      <c r="K64" s="63">
        <f t="shared" si="43"/>
        <v>638.21250000000009</v>
      </c>
      <c r="L64" s="34">
        <f t="shared" si="44"/>
        <v>1753.5825000000002</v>
      </c>
    </row>
    <row r="65" spans="1:12" x14ac:dyDescent="0.25">
      <c r="A65" s="14">
        <v>9</v>
      </c>
      <c r="B65" s="15" t="s">
        <v>173</v>
      </c>
      <c r="C65" s="61">
        <v>6</v>
      </c>
      <c r="D65" s="73">
        <v>0</v>
      </c>
      <c r="E65" s="75">
        <f t="shared" ref="E65" si="48">C65*(1+D65)</f>
        <v>6</v>
      </c>
      <c r="F65" s="61" t="s">
        <v>5</v>
      </c>
      <c r="G65" s="62">
        <v>181.95599999999999</v>
      </c>
      <c r="H65" s="63">
        <f t="shared" si="41"/>
        <v>1091.7359999999999</v>
      </c>
      <c r="I65" s="66">
        <f t="shared" si="42"/>
        <v>93</v>
      </c>
      <c r="J65" s="65">
        <v>4.4550000000000001</v>
      </c>
      <c r="K65" s="63">
        <f t="shared" si="43"/>
        <v>414.315</v>
      </c>
      <c r="L65" s="34">
        <f t="shared" si="44"/>
        <v>1506.0509999999999</v>
      </c>
    </row>
    <row r="66" spans="1:12" x14ac:dyDescent="0.25">
      <c r="A66" s="14">
        <v>10</v>
      </c>
      <c r="B66" s="15" t="s">
        <v>180</v>
      </c>
      <c r="C66" s="61">
        <v>5</v>
      </c>
      <c r="D66" s="73">
        <v>0</v>
      </c>
      <c r="E66" s="75">
        <f>C66*(1+D66)</f>
        <v>5</v>
      </c>
      <c r="F66" s="61" t="s">
        <v>5</v>
      </c>
      <c r="G66" s="62">
        <v>1.6320000000000001</v>
      </c>
      <c r="H66" s="63">
        <f t="shared" si="41"/>
        <v>8.16</v>
      </c>
      <c r="I66" s="66">
        <f t="shared" si="42"/>
        <v>93</v>
      </c>
      <c r="J66" s="65">
        <v>0.375</v>
      </c>
      <c r="K66" s="63">
        <f t="shared" si="43"/>
        <v>34.875</v>
      </c>
      <c r="L66" s="34">
        <f t="shared" si="44"/>
        <v>43.034999999999997</v>
      </c>
    </row>
    <row r="67" spans="1:12" x14ac:dyDescent="0.25">
      <c r="A67" s="14">
        <v>11</v>
      </c>
      <c r="B67" s="15" t="s">
        <v>181</v>
      </c>
      <c r="C67" s="61">
        <v>74</v>
      </c>
      <c r="D67" s="73">
        <v>0</v>
      </c>
      <c r="E67" s="75">
        <f t="shared" ref="E67" si="49">C67*(1+D67)</f>
        <v>74</v>
      </c>
      <c r="F67" s="61" t="s">
        <v>5</v>
      </c>
      <c r="G67" s="62">
        <v>2.3580000000000001</v>
      </c>
      <c r="H67" s="63">
        <f t="shared" si="41"/>
        <v>174.49200000000002</v>
      </c>
      <c r="I67" s="66">
        <f t="shared" si="42"/>
        <v>93</v>
      </c>
      <c r="J67" s="65">
        <v>6.6599999999999993</v>
      </c>
      <c r="K67" s="63">
        <f t="shared" si="43"/>
        <v>619.37999999999988</v>
      </c>
      <c r="L67" s="34">
        <f t="shared" si="44"/>
        <v>793.87199999999984</v>
      </c>
    </row>
    <row r="68" spans="1:12" x14ac:dyDescent="0.25">
      <c r="A68" s="14">
        <v>12</v>
      </c>
      <c r="B68" s="15" t="s">
        <v>182</v>
      </c>
      <c r="C68" s="61">
        <v>38</v>
      </c>
      <c r="D68" s="73">
        <v>0</v>
      </c>
      <c r="E68" s="75">
        <f>C68*(1+D68)</f>
        <v>38</v>
      </c>
      <c r="F68" s="61" t="s">
        <v>5</v>
      </c>
      <c r="G68" s="62">
        <v>3.75</v>
      </c>
      <c r="H68" s="63">
        <f t="shared" si="41"/>
        <v>142.5</v>
      </c>
      <c r="I68" s="66">
        <f t="shared" si="42"/>
        <v>93</v>
      </c>
      <c r="J68" s="65">
        <v>3.99</v>
      </c>
      <c r="K68" s="63">
        <f t="shared" si="43"/>
        <v>371.07</v>
      </c>
      <c r="L68" s="34">
        <f t="shared" si="44"/>
        <v>513.56999999999994</v>
      </c>
    </row>
    <row r="69" spans="1:12" x14ac:dyDescent="0.25">
      <c r="A69" s="14">
        <v>13</v>
      </c>
      <c r="B69" s="15" t="s">
        <v>183</v>
      </c>
      <c r="C69" s="61">
        <v>1</v>
      </c>
      <c r="D69" s="73">
        <v>0</v>
      </c>
      <c r="E69" s="75">
        <f t="shared" ref="E69" si="50">C69*(1+D69)</f>
        <v>1</v>
      </c>
      <c r="F69" s="61" t="s">
        <v>5</v>
      </c>
      <c r="G69" s="62">
        <v>195.96</v>
      </c>
      <c r="H69" s="63">
        <f t="shared" si="41"/>
        <v>195.96</v>
      </c>
      <c r="I69" s="66">
        <f t="shared" si="42"/>
        <v>93</v>
      </c>
      <c r="J69" s="65">
        <v>1.4849999999999999</v>
      </c>
      <c r="K69" s="63">
        <f t="shared" si="43"/>
        <v>138.10499999999999</v>
      </c>
      <c r="L69" s="34">
        <f t="shared" si="44"/>
        <v>334.065</v>
      </c>
    </row>
    <row r="70" spans="1:12" ht="16.5" thickBot="1" x14ac:dyDescent="0.3">
      <c r="A70" s="14"/>
      <c r="B70" s="15"/>
      <c r="C70" s="61"/>
      <c r="D70" s="73"/>
      <c r="E70" s="75"/>
      <c r="F70" s="69"/>
      <c r="G70" s="62"/>
      <c r="H70" s="63"/>
      <c r="I70" s="64"/>
      <c r="J70" s="65"/>
      <c r="K70" s="63"/>
      <c r="L70" s="34"/>
    </row>
    <row r="71" spans="1:12" ht="15.75" customHeight="1" thickBot="1" x14ac:dyDescent="0.3">
      <c r="A71" s="114" t="s">
        <v>61</v>
      </c>
      <c r="B71" s="115"/>
      <c r="C71" s="61"/>
      <c r="D71" s="73"/>
      <c r="E71" s="75"/>
      <c r="F71" s="69"/>
      <c r="G71" s="80"/>
      <c r="H71" s="80"/>
      <c r="I71" s="81"/>
      <c r="J71" s="77"/>
      <c r="K71" s="66"/>
      <c r="L71" s="24"/>
    </row>
    <row r="72" spans="1:12" x14ac:dyDescent="0.25">
      <c r="A72" s="14">
        <v>1</v>
      </c>
      <c r="B72" s="15" t="s">
        <v>135</v>
      </c>
      <c r="C72" s="61">
        <v>214</v>
      </c>
      <c r="D72" s="73">
        <v>0</v>
      </c>
      <c r="E72" s="75">
        <f>C72*(1+D72)</f>
        <v>214</v>
      </c>
      <c r="F72" s="61" t="s">
        <v>5</v>
      </c>
      <c r="G72" s="62">
        <v>3.1259999999999999</v>
      </c>
      <c r="H72" s="63">
        <f t="shared" ref="H72:H85" si="51">G72*E72</f>
        <v>668.96399999999994</v>
      </c>
      <c r="I72" s="66">
        <f t="shared" ref="I72:I85" si="52">L$4</f>
        <v>93</v>
      </c>
      <c r="J72" s="65">
        <v>26.482500000000002</v>
      </c>
      <c r="K72" s="63">
        <f t="shared" ref="K72:K85" si="53">J72*I72</f>
        <v>2462.8724999999999</v>
      </c>
      <c r="L72" s="34">
        <f t="shared" ref="L72:L85" si="54">K72+H72</f>
        <v>3131.8364999999999</v>
      </c>
    </row>
    <row r="73" spans="1:12" x14ac:dyDescent="0.25">
      <c r="A73" s="14">
        <v>2</v>
      </c>
      <c r="B73" s="15" t="s">
        <v>136</v>
      </c>
      <c r="C73" s="61">
        <v>1328</v>
      </c>
      <c r="D73" s="73">
        <v>0</v>
      </c>
      <c r="E73" s="75">
        <f t="shared" ref="E73" si="55">C73*(1+D73)</f>
        <v>1328</v>
      </c>
      <c r="F73" s="61" t="s">
        <v>5</v>
      </c>
      <c r="G73" s="62">
        <v>3.1859999999999995</v>
      </c>
      <c r="H73" s="63">
        <f t="shared" si="51"/>
        <v>4231.0079999999989</v>
      </c>
      <c r="I73" s="66">
        <f t="shared" si="52"/>
        <v>93</v>
      </c>
      <c r="J73" s="65">
        <v>197.20800000000003</v>
      </c>
      <c r="K73" s="63">
        <f t="shared" si="53"/>
        <v>18340.344000000001</v>
      </c>
      <c r="L73" s="34">
        <f t="shared" si="54"/>
        <v>22571.351999999999</v>
      </c>
    </row>
    <row r="74" spans="1:12" x14ac:dyDescent="0.25">
      <c r="A74" s="14">
        <v>3</v>
      </c>
      <c r="B74" s="15" t="s">
        <v>184</v>
      </c>
      <c r="C74" s="61">
        <v>62</v>
      </c>
      <c r="D74" s="73">
        <v>0</v>
      </c>
      <c r="E74" s="75">
        <f>C74*(1+D74)</f>
        <v>62</v>
      </c>
      <c r="F74" s="61" t="s">
        <v>5</v>
      </c>
      <c r="G74" s="62">
        <v>3.9059999999999997</v>
      </c>
      <c r="H74" s="63">
        <f t="shared" si="51"/>
        <v>242.17199999999997</v>
      </c>
      <c r="I74" s="66">
        <f t="shared" si="52"/>
        <v>93</v>
      </c>
      <c r="J74" s="65">
        <v>10.7415</v>
      </c>
      <c r="K74" s="63">
        <f t="shared" si="53"/>
        <v>998.95950000000005</v>
      </c>
      <c r="L74" s="34">
        <f t="shared" si="54"/>
        <v>1241.1315</v>
      </c>
    </row>
    <row r="75" spans="1:12" x14ac:dyDescent="0.25">
      <c r="A75" s="14">
        <v>4</v>
      </c>
      <c r="B75" s="15" t="s">
        <v>137</v>
      </c>
      <c r="C75" s="61">
        <v>5</v>
      </c>
      <c r="D75" s="73">
        <v>0</v>
      </c>
      <c r="E75" s="75">
        <f t="shared" ref="E75" si="56">C75*(1+D75)</f>
        <v>5</v>
      </c>
      <c r="F75" s="61" t="s">
        <v>5</v>
      </c>
      <c r="G75" s="62">
        <v>9.4320000000000004</v>
      </c>
      <c r="H75" s="63">
        <f t="shared" si="51"/>
        <v>47.160000000000004</v>
      </c>
      <c r="I75" s="66">
        <f t="shared" si="52"/>
        <v>93</v>
      </c>
      <c r="J75" s="65">
        <v>1.0518750000000001</v>
      </c>
      <c r="K75" s="63">
        <f t="shared" si="53"/>
        <v>97.824375000000018</v>
      </c>
      <c r="L75" s="34">
        <f t="shared" si="54"/>
        <v>144.98437500000003</v>
      </c>
    </row>
    <row r="76" spans="1:12" x14ac:dyDescent="0.25">
      <c r="A76" s="14">
        <v>5</v>
      </c>
      <c r="B76" s="15" t="s">
        <v>185</v>
      </c>
      <c r="C76" s="61">
        <v>1</v>
      </c>
      <c r="D76" s="73">
        <v>0</v>
      </c>
      <c r="E76" s="75">
        <f>C76*(1+D76)</f>
        <v>1</v>
      </c>
      <c r="F76" s="61" t="s">
        <v>5</v>
      </c>
      <c r="G76" s="62">
        <v>10.493999999999998</v>
      </c>
      <c r="H76" s="63">
        <f t="shared" si="51"/>
        <v>10.493999999999998</v>
      </c>
      <c r="I76" s="66">
        <f t="shared" si="52"/>
        <v>93</v>
      </c>
      <c r="J76" s="65">
        <v>0.235125</v>
      </c>
      <c r="K76" s="63">
        <f t="shared" si="53"/>
        <v>21.866624999999999</v>
      </c>
      <c r="L76" s="34">
        <f t="shared" si="54"/>
        <v>32.360624999999999</v>
      </c>
    </row>
    <row r="77" spans="1:12" x14ac:dyDescent="0.25">
      <c r="A77" s="14">
        <v>6</v>
      </c>
      <c r="B77" s="15" t="s">
        <v>138</v>
      </c>
      <c r="C77" s="61">
        <v>2</v>
      </c>
      <c r="D77" s="73">
        <v>0</v>
      </c>
      <c r="E77" s="75">
        <f t="shared" ref="E77" si="57">C77*(1+D77)</f>
        <v>2</v>
      </c>
      <c r="F77" s="61" t="s">
        <v>5</v>
      </c>
      <c r="G77" s="62">
        <v>35.561999999999998</v>
      </c>
      <c r="H77" s="63">
        <f t="shared" si="51"/>
        <v>71.123999999999995</v>
      </c>
      <c r="I77" s="66">
        <f t="shared" si="52"/>
        <v>93</v>
      </c>
      <c r="J77" s="65">
        <v>0.91500000000000004</v>
      </c>
      <c r="K77" s="63">
        <f t="shared" si="53"/>
        <v>85.094999999999999</v>
      </c>
      <c r="L77" s="34">
        <f t="shared" si="54"/>
        <v>156.21899999999999</v>
      </c>
    </row>
    <row r="78" spans="1:12" x14ac:dyDescent="0.25">
      <c r="A78" s="14">
        <v>7</v>
      </c>
      <c r="B78" s="15" t="s">
        <v>186</v>
      </c>
      <c r="C78" s="61">
        <v>1</v>
      </c>
      <c r="D78" s="73">
        <v>0</v>
      </c>
      <c r="E78" s="75">
        <f>C78*(1+D78)</f>
        <v>1</v>
      </c>
      <c r="F78" s="61" t="s">
        <v>5</v>
      </c>
      <c r="G78" s="62">
        <v>92.537999999999997</v>
      </c>
      <c r="H78" s="63">
        <f t="shared" si="51"/>
        <v>92.537999999999997</v>
      </c>
      <c r="I78" s="66">
        <f t="shared" si="52"/>
        <v>93</v>
      </c>
      <c r="J78" s="65">
        <v>0.75487499999999996</v>
      </c>
      <c r="K78" s="63">
        <f t="shared" si="53"/>
        <v>70.203374999999994</v>
      </c>
      <c r="L78" s="34">
        <f t="shared" si="54"/>
        <v>162.74137500000001</v>
      </c>
    </row>
    <row r="79" spans="1:12" x14ac:dyDescent="0.25">
      <c r="A79" s="14">
        <v>8</v>
      </c>
      <c r="B79" s="15" t="s">
        <v>187</v>
      </c>
      <c r="C79" s="61">
        <v>482</v>
      </c>
      <c r="D79" s="73">
        <v>0</v>
      </c>
      <c r="E79" s="75">
        <f t="shared" ref="E79" si="58">C79*(1+D79)</f>
        <v>482</v>
      </c>
      <c r="F79" s="61" t="s">
        <v>5</v>
      </c>
      <c r="G79" s="62">
        <v>5.6099999999999994</v>
      </c>
      <c r="H79" s="63">
        <f t="shared" si="51"/>
        <v>2704.0199999999995</v>
      </c>
      <c r="I79" s="66">
        <f t="shared" si="52"/>
        <v>93</v>
      </c>
      <c r="J79" s="65">
        <v>65.069999999999993</v>
      </c>
      <c r="K79" s="63">
        <f t="shared" si="53"/>
        <v>6051.5099999999993</v>
      </c>
      <c r="L79" s="34">
        <f t="shared" si="54"/>
        <v>8755.5299999999988</v>
      </c>
    </row>
    <row r="80" spans="1:12" x14ac:dyDescent="0.25">
      <c r="A80" s="14">
        <v>9</v>
      </c>
      <c r="B80" s="15" t="s">
        <v>139</v>
      </c>
      <c r="C80" s="61">
        <v>19</v>
      </c>
      <c r="D80" s="73">
        <v>0</v>
      </c>
      <c r="E80" s="75">
        <f>C80*(1+D80)</f>
        <v>19</v>
      </c>
      <c r="F80" s="61" t="s">
        <v>5</v>
      </c>
      <c r="G80" s="62">
        <v>3.6539999999999999</v>
      </c>
      <c r="H80" s="63">
        <f t="shared" si="51"/>
        <v>69.426000000000002</v>
      </c>
      <c r="I80" s="66">
        <f t="shared" si="52"/>
        <v>93</v>
      </c>
      <c r="J80" s="65">
        <v>2.9924999999999997</v>
      </c>
      <c r="K80" s="63">
        <f t="shared" si="53"/>
        <v>278.30249999999995</v>
      </c>
      <c r="L80" s="34">
        <f t="shared" si="54"/>
        <v>347.72849999999994</v>
      </c>
    </row>
    <row r="81" spans="1:12" x14ac:dyDescent="0.25">
      <c r="A81" s="14">
        <v>10</v>
      </c>
      <c r="B81" s="15" t="s">
        <v>188</v>
      </c>
      <c r="C81" s="61">
        <v>229</v>
      </c>
      <c r="D81" s="73">
        <v>0</v>
      </c>
      <c r="E81" s="75">
        <f>C81*(1+D81)</f>
        <v>229</v>
      </c>
      <c r="F81" s="61" t="s">
        <v>5</v>
      </c>
      <c r="G81" s="62">
        <v>3.6539999999999999</v>
      </c>
      <c r="H81" s="63">
        <f t="shared" si="51"/>
        <v>836.76599999999996</v>
      </c>
      <c r="I81" s="66">
        <f t="shared" si="52"/>
        <v>93</v>
      </c>
      <c r="J81" s="65">
        <v>36.067499999999995</v>
      </c>
      <c r="K81" s="63">
        <f t="shared" si="53"/>
        <v>3354.2774999999997</v>
      </c>
      <c r="L81" s="34">
        <f t="shared" si="54"/>
        <v>4191.0434999999998</v>
      </c>
    </row>
    <row r="82" spans="1:12" x14ac:dyDescent="0.25">
      <c r="A82" s="14">
        <v>11</v>
      </c>
      <c r="B82" s="15" t="s">
        <v>189</v>
      </c>
      <c r="C82" s="61">
        <v>4</v>
      </c>
      <c r="D82" s="73">
        <v>0</v>
      </c>
      <c r="E82" s="75">
        <f t="shared" ref="E82" si="59">C82*(1+D82)</f>
        <v>4</v>
      </c>
      <c r="F82" s="61" t="s">
        <v>5</v>
      </c>
      <c r="G82" s="62">
        <v>6.7919999999999998</v>
      </c>
      <c r="H82" s="63">
        <f t="shared" si="51"/>
        <v>27.167999999999999</v>
      </c>
      <c r="I82" s="66">
        <f t="shared" si="52"/>
        <v>93</v>
      </c>
      <c r="J82" s="65">
        <v>0.76500000000000001</v>
      </c>
      <c r="K82" s="63">
        <f t="shared" si="53"/>
        <v>71.144999999999996</v>
      </c>
      <c r="L82" s="34">
        <f t="shared" si="54"/>
        <v>98.312999999999988</v>
      </c>
    </row>
    <row r="83" spans="1:12" x14ac:dyDescent="0.25">
      <c r="A83" s="14">
        <v>12</v>
      </c>
      <c r="B83" s="15" t="s">
        <v>190</v>
      </c>
      <c r="C83" s="61">
        <v>6</v>
      </c>
      <c r="D83" s="73">
        <v>0</v>
      </c>
      <c r="E83" s="75">
        <f>C83*(1+D83)</f>
        <v>6</v>
      </c>
      <c r="F83" s="61" t="s">
        <v>5</v>
      </c>
      <c r="G83" s="62">
        <v>8.19</v>
      </c>
      <c r="H83" s="63">
        <f t="shared" si="51"/>
        <v>49.14</v>
      </c>
      <c r="I83" s="66">
        <f t="shared" si="52"/>
        <v>93</v>
      </c>
      <c r="J83" s="65">
        <v>1.1475</v>
      </c>
      <c r="K83" s="63">
        <f t="shared" si="53"/>
        <v>106.7175</v>
      </c>
      <c r="L83" s="34">
        <f t="shared" si="54"/>
        <v>155.85750000000002</v>
      </c>
    </row>
    <row r="84" spans="1:12" x14ac:dyDescent="0.25">
      <c r="A84" s="14">
        <v>13</v>
      </c>
      <c r="B84" s="15" t="s">
        <v>191</v>
      </c>
      <c r="C84" s="61">
        <v>1</v>
      </c>
      <c r="D84" s="73">
        <v>0</v>
      </c>
      <c r="E84" s="75">
        <f t="shared" ref="E84" si="60">C84*(1+D84)</f>
        <v>1</v>
      </c>
      <c r="F84" s="67" t="s">
        <v>5</v>
      </c>
      <c r="G84" s="62">
        <v>12.989999999999998</v>
      </c>
      <c r="H84" s="63">
        <f t="shared" si="51"/>
        <v>12.989999999999998</v>
      </c>
      <c r="I84" s="66">
        <f t="shared" si="52"/>
        <v>93</v>
      </c>
      <c r="J84" s="65">
        <v>0.21375</v>
      </c>
      <c r="K84" s="63">
        <f t="shared" si="53"/>
        <v>19.87875</v>
      </c>
      <c r="L84" s="34">
        <f t="shared" si="54"/>
        <v>32.868749999999999</v>
      </c>
    </row>
    <row r="85" spans="1:12" x14ac:dyDescent="0.25">
      <c r="A85" s="14">
        <v>14</v>
      </c>
      <c r="B85" s="15" t="s">
        <v>192</v>
      </c>
      <c r="C85" s="61">
        <v>1</v>
      </c>
      <c r="D85" s="73">
        <v>0</v>
      </c>
      <c r="E85" s="75">
        <f>C85*(1+D85)</f>
        <v>1</v>
      </c>
      <c r="F85" s="67" t="s">
        <v>5</v>
      </c>
      <c r="G85" s="62">
        <v>17.783999999999999</v>
      </c>
      <c r="H85" s="63">
        <f t="shared" si="51"/>
        <v>17.783999999999999</v>
      </c>
      <c r="I85" s="66">
        <f t="shared" si="52"/>
        <v>93</v>
      </c>
      <c r="J85" s="65">
        <v>0.21375</v>
      </c>
      <c r="K85" s="63">
        <f t="shared" si="53"/>
        <v>19.87875</v>
      </c>
      <c r="L85" s="34">
        <f t="shared" si="54"/>
        <v>37.662750000000003</v>
      </c>
    </row>
    <row r="86" spans="1:12" x14ac:dyDescent="0.25">
      <c r="A86" s="14">
        <v>15</v>
      </c>
      <c r="B86" s="15" t="s">
        <v>193</v>
      </c>
      <c r="C86" s="61">
        <v>3</v>
      </c>
      <c r="D86" s="73">
        <v>0</v>
      </c>
      <c r="E86" s="75">
        <f t="shared" ref="E86" si="61">C86*(1+D86)</f>
        <v>3</v>
      </c>
      <c r="F86" s="67" t="s">
        <v>5</v>
      </c>
      <c r="G86" s="62">
        <v>17.783999999999999</v>
      </c>
      <c r="H86" s="63">
        <f t="shared" ref="H86:H93" si="62">G86*E86</f>
        <v>53.351999999999997</v>
      </c>
      <c r="I86" s="66">
        <f t="shared" ref="I86:I93" si="63">L$4</f>
        <v>93</v>
      </c>
      <c r="J86" s="65">
        <v>0.64124999999999999</v>
      </c>
      <c r="K86" s="63">
        <f t="shared" ref="K86:K93" si="64">J86*I86</f>
        <v>59.636249999999997</v>
      </c>
      <c r="L86" s="34">
        <f t="shared" ref="L86:L93" si="65">K86+H86</f>
        <v>112.98824999999999</v>
      </c>
    </row>
    <row r="87" spans="1:12" x14ac:dyDescent="0.25">
      <c r="A87" s="14">
        <v>16</v>
      </c>
      <c r="B87" s="15" t="s">
        <v>194</v>
      </c>
      <c r="C87" s="61">
        <v>6</v>
      </c>
      <c r="D87" s="73">
        <v>0</v>
      </c>
      <c r="E87" s="75">
        <f>C87*(1+D87)</f>
        <v>6</v>
      </c>
      <c r="F87" s="61" t="s">
        <v>5</v>
      </c>
      <c r="G87" s="62">
        <v>23.004000000000001</v>
      </c>
      <c r="H87" s="63">
        <f t="shared" si="62"/>
        <v>138.024</v>
      </c>
      <c r="I87" s="66">
        <f t="shared" si="63"/>
        <v>93</v>
      </c>
      <c r="J87" s="65">
        <v>2.0250000000000004</v>
      </c>
      <c r="K87" s="63">
        <f t="shared" si="64"/>
        <v>188.32500000000005</v>
      </c>
      <c r="L87" s="34">
        <f t="shared" si="65"/>
        <v>326.34900000000005</v>
      </c>
    </row>
    <row r="88" spans="1:12" x14ac:dyDescent="0.25">
      <c r="A88" s="14">
        <v>17</v>
      </c>
      <c r="B88" s="15" t="s">
        <v>195</v>
      </c>
      <c r="C88" s="61">
        <v>1</v>
      </c>
      <c r="D88" s="73">
        <v>0</v>
      </c>
      <c r="E88" s="75">
        <f t="shared" ref="E88" si="66">C88*(1+D88)</f>
        <v>1</v>
      </c>
      <c r="F88" s="61" t="s">
        <v>5</v>
      </c>
      <c r="G88" s="62">
        <v>27.336000000000002</v>
      </c>
      <c r="H88" s="63">
        <f t="shared" si="62"/>
        <v>27.336000000000002</v>
      </c>
      <c r="I88" s="66">
        <f t="shared" si="63"/>
        <v>93</v>
      </c>
      <c r="J88" s="65">
        <v>0.33750000000000002</v>
      </c>
      <c r="K88" s="63">
        <f t="shared" si="64"/>
        <v>31.387500000000003</v>
      </c>
      <c r="L88" s="34">
        <f t="shared" si="65"/>
        <v>58.723500000000001</v>
      </c>
    </row>
    <row r="89" spans="1:12" x14ac:dyDescent="0.25">
      <c r="A89" s="14">
        <v>18</v>
      </c>
      <c r="B89" s="15" t="s">
        <v>196</v>
      </c>
      <c r="C89" s="61">
        <v>26</v>
      </c>
      <c r="D89" s="73">
        <v>0</v>
      </c>
      <c r="E89" s="75">
        <f>C89*(1+D89)</f>
        <v>26</v>
      </c>
      <c r="F89" s="61" t="s">
        <v>5</v>
      </c>
      <c r="G89" s="62">
        <v>31.577999999999999</v>
      </c>
      <c r="H89" s="63">
        <f t="shared" si="62"/>
        <v>821.02800000000002</v>
      </c>
      <c r="I89" s="66">
        <f t="shared" si="63"/>
        <v>93</v>
      </c>
      <c r="J89" s="65">
        <v>8.7750000000000004</v>
      </c>
      <c r="K89" s="63">
        <f t="shared" si="64"/>
        <v>816.07500000000005</v>
      </c>
      <c r="L89" s="34">
        <f t="shared" si="65"/>
        <v>1637.1030000000001</v>
      </c>
    </row>
    <row r="90" spans="1:12" x14ac:dyDescent="0.25">
      <c r="A90" s="14">
        <v>19</v>
      </c>
      <c r="B90" s="15" t="s">
        <v>197</v>
      </c>
      <c r="C90" s="61">
        <v>8</v>
      </c>
      <c r="D90" s="73">
        <v>0</v>
      </c>
      <c r="E90" s="75">
        <f>C90*(1+D90)</f>
        <v>8</v>
      </c>
      <c r="F90" s="61" t="s">
        <v>5</v>
      </c>
      <c r="G90" s="62">
        <v>36.192</v>
      </c>
      <c r="H90" s="63">
        <f t="shared" si="62"/>
        <v>289.536</v>
      </c>
      <c r="I90" s="66">
        <f t="shared" si="63"/>
        <v>93</v>
      </c>
      <c r="J90" s="65">
        <v>3</v>
      </c>
      <c r="K90" s="63">
        <f t="shared" si="64"/>
        <v>279</v>
      </c>
      <c r="L90" s="34">
        <f t="shared" si="65"/>
        <v>568.53600000000006</v>
      </c>
    </row>
    <row r="91" spans="1:12" x14ac:dyDescent="0.25">
      <c r="A91" s="14">
        <v>20</v>
      </c>
      <c r="B91" s="15" t="s">
        <v>198</v>
      </c>
      <c r="C91" s="61">
        <v>33</v>
      </c>
      <c r="D91" s="73">
        <v>0</v>
      </c>
      <c r="E91" s="75">
        <f t="shared" ref="E91" si="67">C91*(1+D91)</f>
        <v>33</v>
      </c>
      <c r="F91" s="61" t="s">
        <v>5</v>
      </c>
      <c r="G91" s="62">
        <v>41.201999999999998</v>
      </c>
      <c r="H91" s="63">
        <f t="shared" si="62"/>
        <v>1359.6659999999999</v>
      </c>
      <c r="I91" s="66">
        <f t="shared" si="63"/>
        <v>93</v>
      </c>
      <c r="J91" s="65">
        <v>12.375</v>
      </c>
      <c r="K91" s="63">
        <f t="shared" si="64"/>
        <v>1150.875</v>
      </c>
      <c r="L91" s="34">
        <f t="shared" si="65"/>
        <v>2510.5410000000002</v>
      </c>
    </row>
    <row r="92" spans="1:12" x14ac:dyDescent="0.25">
      <c r="A92" s="14">
        <v>21</v>
      </c>
      <c r="B92" s="15" t="s">
        <v>199</v>
      </c>
      <c r="C92" s="61">
        <v>1</v>
      </c>
      <c r="D92" s="73">
        <v>0</v>
      </c>
      <c r="E92" s="75">
        <f>C92*(1+D92)</f>
        <v>1</v>
      </c>
      <c r="F92" s="61" t="s">
        <v>5</v>
      </c>
      <c r="G92" s="62">
        <v>45.51</v>
      </c>
      <c r="H92" s="63">
        <f t="shared" si="62"/>
        <v>45.51</v>
      </c>
      <c r="I92" s="66">
        <f t="shared" si="63"/>
        <v>93</v>
      </c>
      <c r="J92" s="65">
        <v>0.375</v>
      </c>
      <c r="K92" s="63">
        <f t="shared" si="64"/>
        <v>34.875</v>
      </c>
      <c r="L92" s="34">
        <f t="shared" si="65"/>
        <v>80.384999999999991</v>
      </c>
    </row>
    <row r="93" spans="1:12" x14ac:dyDescent="0.25">
      <c r="A93" s="14">
        <v>22</v>
      </c>
      <c r="B93" s="15" t="s">
        <v>200</v>
      </c>
      <c r="C93" s="61">
        <v>3</v>
      </c>
      <c r="D93" s="73">
        <v>0</v>
      </c>
      <c r="E93" s="75">
        <f t="shared" ref="E93" si="68">C93*(1+D93)</f>
        <v>3</v>
      </c>
      <c r="F93" s="61" t="s">
        <v>5</v>
      </c>
      <c r="G93" s="62">
        <v>49.793999999999997</v>
      </c>
      <c r="H93" s="63">
        <f t="shared" si="62"/>
        <v>149.38200000000001</v>
      </c>
      <c r="I93" s="66">
        <f t="shared" si="63"/>
        <v>93</v>
      </c>
      <c r="J93" s="65">
        <v>1.125</v>
      </c>
      <c r="K93" s="63">
        <f t="shared" si="64"/>
        <v>104.625</v>
      </c>
      <c r="L93" s="34">
        <f t="shared" si="65"/>
        <v>254.00700000000001</v>
      </c>
    </row>
    <row r="94" spans="1:12" ht="16.5" thickBot="1" x14ac:dyDescent="0.3">
      <c r="A94" s="14"/>
      <c r="B94" s="15"/>
      <c r="C94" s="61"/>
      <c r="D94" s="73"/>
      <c r="E94" s="75"/>
      <c r="F94" s="69"/>
      <c r="G94" s="62"/>
      <c r="H94" s="63"/>
      <c r="I94" s="64"/>
      <c r="J94" s="65"/>
      <c r="K94" s="63"/>
      <c r="L94" s="34"/>
    </row>
    <row r="95" spans="1:12" ht="15.75" customHeight="1" thickBot="1" x14ac:dyDescent="0.3">
      <c r="A95" s="114" t="s">
        <v>27</v>
      </c>
      <c r="B95" s="115"/>
      <c r="C95" s="61"/>
      <c r="D95" s="73"/>
      <c r="E95" s="75"/>
      <c r="F95" s="69"/>
      <c r="G95" s="80"/>
      <c r="H95" s="80"/>
      <c r="I95" s="81"/>
      <c r="J95" s="77"/>
      <c r="K95" s="66"/>
      <c r="L95" s="24"/>
    </row>
    <row r="96" spans="1:12" x14ac:dyDescent="0.25">
      <c r="A96" s="14">
        <v>1</v>
      </c>
      <c r="B96" s="15" t="s">
        <v>175</v>
      </c>
      <c r="C96" s="61">
        <v>846</v>
      </c>
      <c r="D96" s="73">
        <v>0</v>
      </c>
      <c r="E96" s="75">
        <f>C96*(1+D96)</f>
        <v>846</v>
      </c>
      <c r="F96" s="61" t="s">
        <v>5</v>
      </c>
      <c r="G96" s="62">
        <v>2.04</v>
      </c>
      <c r="H96" s="63">
        <f t="shared" ref="H96" si="69">G96*E96</f>
        <v>1725.84</v>
      </c>
      <c r="I96" s="66">
        <f t="shared" ref="I96" si="70">L$4</f>
        <v>93</v>
      </c>
      <c r="J96" s="65">
        <v>164.97</v>
      </c>
      <c r="K96" s="63">
        <f t="shared" ref="K96" si="71">J96*I96</f>
        <v>15342.21</v>
      </c>
      <c r="L96" s="34">
        <f t="shared" ref="L96" si="72">K96+H96</f>
        <v>17068.05</v>
      </c>
    </row>
    <row r="97" spans="1:12" x14ac:dyDescent="0.25">
      <c r="A97" s="14">
        <v>2</v>
      </c>
      <c r="B97" s="15" t="s">
        <v>201</v>
      </c>
      <c r="C97" s="61">
        <v>179</v>
      </c>
      <c r="D97" s="73">
        <v>0</v>
      </c>
      <c r="E97" s="75">
        <f t="shared" ref="E97" si="73">C97*(1+D97)</f>
        <v>179</v>
      </c>
      <c r="F97" s="61" t="s">
        <v>5</v>
      </c>
      <c r="G97" s="62">
        <v>3.3359999999999999</v>
      </c>
      <c r="H97" s="63">
        <f>G97*E97</f>
        <v>597.14400000000001</v>
      </c>
      <c r="I97" s="66">
        <f t="shared" ref="I97:I109" si="74">L$4</f>
        <v>93</v>
      </c>
      <c r="J97" s="65">
        <v>34.905000000000001</v>
      </c>
      <c r="K97" s="63">
        <f>J97*I97</f>
        <v>3246.165</v>
      </c>
      <c r="L97" s="34">
        <f>K97+H97</f>
        <v>3843.3090000000002</v>
      </c>
    </row>
    <row r="98" spans="1:12" x14ac:dyDescent="0.25">
      <c r="A98" s="14">
        <v>3</v>
      </c>
      <c r="B98" s="15" t="s">
        <v>202</v>
      </c>
      <c r="C98" s="61">
        <v>1</v>
      </c>
      <c r="D98" s="73">
        <v>0</v>
      </c>
      <c r="E98" s="75">
        <f>C98*(1+D98)</f>
        <v>1</v>
      </c>
      <c r="F98" s="61" t="s">
        <v>5</v>
      </c>
      <c r="G98" s="62">
        <v>5.0460000000000003</v>
      </c>
      <c r="H98" s="63">
        <f>G98*E98</f>
        <v>5.0460000000000003</v>
      </c>
      <c r="I98" s="66">
        <f t="shared" si="74"/>
        <v>93</v>
      </c>
      <c r="J98" s="65">
        <v>0.19500000000000001</v>
      </c>
      <c r="K98" s="63">
        <f>J98*I98</f>
        <v>18.135000000000002</v>
      </c>
      <c r="L98" s="34">
        <f>K98+H98</f>
        <v>23.181000000000001</v>
      </c>
    </row>
    <row r="99" spans="1:12" x14ac:dyDescent="0.25">
      <c r="A99" s="14">
        <v>4</v>
      </c>
      <c r="B99" s="15" t="s">
        <v>142</v>
      </c>
      <c r="C99" s="61">
        <v>4</v>
      </c>
      <c r="D99" s="73">
        <v>0</v>
      </c>
      <c r="E99" s="75">
        <f t="shared" ref="E99" si="75">C99*(1+D99)</f>
        <v>4</v>
      </c>
      <c r="F99" s="61" t="s">
        <v>5</v>
      </c>
      <c r="G99" s="62">
        <v>7.0019999999999998</v>
      </c>
      <c r="H99" s="63">
        <f t="shared" ref="H99:H102" si="76">G99*E99</f>
        <v>28.007999999999999</v>
      </c>
      <c r="I99" s="64">
        <f t="shared" si="74"/>
        <v>93</v>
      </c>
      <c r="J99" s="65">
        <v>0.78</v>
      </c>
      <c r="K99" s="63">
        <f t="shared" ref="K99:K102" si="77">J99*I99</f>
        <v>72.540000000000006</v>
      </c>
      <c r="L99" s="34">
        <f t="shared" ref="L99:L102" si="78">K99+H99</f>
        <v>100.548</v>
      </c>
    </row>
    <row r="100" spans="1:12" x14ac:dyDescent="0.25">
      <c r="A100" s="14">
        <v>5</v>
      </c>
      <c r="B100" s="15" t="s">
        <v>140</v>
      </c>
      <c r="C100" s="61">
        <v>2</v>
      </c>
      <c r="D100" s="73">
        <v>0</v>
      </c>
      <c r="E100" s="75">
        <f>C100*(1+D100)</f>
        <v>2</v>
      </c>
      <c r="F100" s="61" t="s">
        <v>5</v>
      </c>
      <c r="G100" s="62">
        <v>9.2039999999999988</v>
      </c>
      <c r="H100" s="63">
        <f t="shared" si="76"/>
        <v>18.407999999999998</v>
      </c>
      <c r="I100" s="64">
        <f t="shared" si="74"/>
        <v>93</v>
      </c>
      <c r="J100" s="65">
        <v>0.39</v>
      </c>
      <c r="K100" s="63">
        <f t="shared" si="77"/>
        <v>36.270000000000003</v>
      </c>
      <c r="L100" s="34">
        <f t="shared" si="78"/>
        <v>54.677999999999997</v>
      </c>
    </row>
    <row r="101" spans="1:12" x14ac:dyDescent="0.25">
      <c r="A101" s="14">
        <v>6</v>
      </c>
      <c r="B101" s="15" t="s">
        <v>141</v>
      </c>
      <c r="C101" s="61">
        <v>1</v>
      </c>
      <c r="D101" s="73">
        <v>0</v>
      </c>
      <c r="E101" s="75">
        <f t="shared" ref="E101" si="79">C101*(1+D101)</f>
        <v>1</v>
      </c>
      <c r="F101" s="61" t="s">
        <v>5</v>
      </c>
      <c r="G101" s="62">
        <v>11.723999999999998</v>
      </c>
      <c r="H101" s="63">
        <f t="shared" si="76"/>
        <v>11.723999999999998</v>
      </c>
      <c r="I101" s="66">
        <f t="shared" si="74"/>
        <v>93</v>
      </c>
      <c r="J101" s="65">
        <v>0.19500000000000001</v>
      </c>
      <c r="K101" s="63">
        <f t="shared" si="77"/>
        <v>18.135000000000002</v>
      </c>
      <c r="L101" s="34">
        <f t="shared" si="78"/>
        <v>29.859000000000002</v>
      </c>
    </row>
    <row r="102" spans="1:12" x14ac:dyDescent="0.25">
      <c r="A102" s="14">
        <v>7</v>
      </c>
      <c r="B102" s="15" t="s">
        <v>143</v>
      </c>
      <c r="C102" s="61">
        <v>2</v>
      </c>
      <c r="D102" s="73">
        <v>0</v>
      </c>
      <c r="E102" s="75">
        <f>C102*(1+D102)</f>
        <v>2</v>
      </c>
      <c r="F102" s="61" t="s">
        <v>5</v>
      </c>
      <c r="G102" s="62">
        <v>13.35</v>
      </c>
      <c r="H102" s="63">
        <f t="shared" si="76"/>
        <v>26.7</v>
      </c>
      <c r="I102" s="66">
        <f t="shared" si="74"/>
        <v>93</v>
      </c>
      <c r="J102" s="65">
        <v>0.39</v>
      </c>
      <c r="K102" s="63">
        <f t="shared" si="77"/>
        <v>36.270000000000003</v>
      </c>
      <c r="L102" s="34">
        <f t="shared" si="78"/>
        <v>62.97</v>
      </c>
    </row>
    <row r="103" spans="1:12" x14ac:dyDescent="0.25">
      <c r="A103" s="14">
        <v>8</v>
      </c>
      <c r="B103" s="15" t="s">
        <v>203</v>
      </c>
      <c r="C103" s="61">
        <v>1</v>
      </c>
      <c r="D103" s="73">
        <v>0</v>
      </c>
      <c r="E103" s="75">
        <f>C103*(1+D103)</f>
        <v>1</v>
      </c>
      <c r="F103" s="61" t="s">
        <v>5</v>
      </c>
      <c r="G103" s="62">
        <v>15.846</v>
      </c>
      <c r="H103" s="63">
        <f>G103*E103</f>
        <v>15.846</v>
      </c>
      <c r="I103" s="64">
        <f t="shared" si="74"/>
        <v>93</v>
      </c>
      <c r="J103" s="84">
        <v>0.47250000000000003</v>
      </c>
      <c r="K103" s="63">
        <f>J103*I103</f>
        <v>43.942500000000003</v>
      </c>
      <c r="L103" s="34">
        <f>K103+H103</f>
        <v>59.788499999999999</v>
      </c>
    </row>
    <row r="104" spans="1:12" x14ac:dyDescent="0.25">
      <c r="A104" s="14">
        <v>9</v>
      </c>
      <c r="B104" s="15" t="s">
        <v>204</v>
      </c>
      <c r="C104" s="61">
        <v>3</v>
      </c>
      <c r="D104" s="73">
        <v>0</v>
      </c>
      <c r="E104" s="75">
        <f t="shared" ref="E104" si="80">C104*(1+D104)</f>
        <v>3</v>
      </c>
      <c r="F104" s="61" t="s">
        <v>5</v>
      </c>
      <c r="G104" s="62">
        <v>18.864000000000001</v>
      </c>
      <c r="H104" s="63">
        <f t="shared" ref="H104:H109" si="81">G104*E104</f>
        <v>56.591999999999999</v>
      </c>
      <c r="I104" s="64">
        <f t="shared" si="74"/>
        <v>93</v>
      </c>
      <c r="J104" s="84">
        <v>1.4175</v>
      </c>
      <c r="K104" s="63">
        <f t="shared" ref="K104:K109" si="82">J104*I104</f>
        <v>131.82749999999999</v>
      </c>
      <c r="L104" s="34">
        <f t="shared" ref="L104:L109" si="83">K104+H104</f>
        <v>188.41949999999997</v>
      </c>
    </row>
    <row r="105" spans="1:12" x14ac:dyDescent="0.25">
      <c r="A105" s="14">
        <v>10</v>
      </c>
      <c r="B105" s="15" t="s">
        <v>205</v>
      </c>
      <c r="C105" s="61">
        <v>3</v>
      </c>
      <c r="D105" s="73">
        <v>0</v>
      </c>
      <c r="E105" s="75">
        <f>C105*(1+D105)</f>
        <v>3</v>
      </c>
      <c r="F105" s="61" t="s">
        <v>5</v>
      </c>
      <c r="G105" s="62">
        <v>22.044</v>
      </c>
      <c r="H105" s="63">
        <f t="shared" si="81"/>
        <v>66.132000000000005</v>
      </c>
      <c r="I105" s="66">
        <f t="shared" si="74"/>
        <v>93</v>
      </c>
      <c r="J105" s="65">
        <v>0.67499999999999993</v>
      </c>
      <c r="K105" s="63">
        <f t="shared" si="82"/>
        <v>62.774999999999991</v>
      </c>
      <c r="L105" s="34">
        <f t="shared" si="83"/>
        <v>128.90699999999998</v>
      </c>
    </row>
    <row r="106" spans="1:12" x14ac:dyDescent="0.25">
      <c r="A106" s="14">
        <v>11</v>
      </c>
      <c r="B106" s="15" t="s">
        <v>206</v>
      </c>
      <c r="C106" s="61">
        <v>2</v>
      </c>
      <c r="D106" s="73">
        <v>0</v>
      </c>
      <c r="E106" s="75">
        <f t="shared" ref="E106" si="84">C106*(1+D106)</f>
        <v>2</v>
      </c>
      <c r="F106" s="67" t="s">
        <v>5</v>
      </c>
      <c r="G106" s="62">
        <v>24.815999999999999</v>
      </c>
      <c r="H106" s="63">
        <f t="shared" si="81"/>
        <v>49.631999999999998</v>
      </c>
      <c r="I106" s="66">
        <f t="shared" si="74"/>
        <v>93</v>
      </c>
      <c r="J106" s="65">
        <v>0.44999999999999996</v>
      </c>
      <c r="K106" s="63">
        <f t="shared" si="82"/>
        <v>41.849999999999994</v>
      </c>
      <c r="L106" s="34">
        <f t="shared" si="83"/>
        <v>91.481999999999999</v>
      </c>
    </row>
    <row r="107" spans="1:12" x14ac:dyDescent="0.25">
      <c r="A107" s="14">
        <v>12</v>
      </c>
      <c r="B107" s="15" t="s">
        <v>207</v>
      </c>
      <c r="C107" s="61">
        <v>1</v>
      </c>
      <c r="D107" s="73">
        <v>0</v>
      </c>
      <c r="E107" s="75">
        <f>C107*(1+D107)</f>
        <v>1</v>
      </c>
      <c r="F107" s="67" t="s">
        <v>5</v>
      </c>
      <c r="G107" s="62">
        <v>28.044</v>
      </c>
      <c r="H107" s="63">
        <f t="shared" si="81"/>
        <v>28.044</v>
      </c>
      <c r="I107" s="66">
        <f t="shared" si="74"/>
        <v>93</v>
      </c>
      <c r="J107" s="65">
        <v>0.22499999999999998</v>
      </c>
      <c r="K107" s="63">
        <f t="shared" si="82"/>
        <v>20.924999999999997</v>
      </c>
      <c r="L107" s="34">
        <f t="shared" si="83"/>
        <v>48.968999999999994</v>
      </c>
    </row>
    <row r="108" spans="1:12" x14ac:dyDescent="0.25">
      <c r="A108" s="14">
        <v>13</v>
      </c>
      <c r="B108" s="15" t="s">
        <v>144</v>
      </c>
      <c r="C108" s="61">
        <v>3</v>
      </c>
      <c r="D108" s="73">
        <v>0</v>
      </c>
      <c r="E108" s="75">
        <f t="shared" ref="E108" si="85">C108*(1+D108)</f>
        <v>3</v>
      </c>
      <c r="F108" s="67" t="s">
        <v>5</v>
      </c>
      <c r="G108" s="62">
        <v>30.521999999999998</v>
      </c>
      <c r="H108" s="63">
        <f t="shared" si="81"/>
        <v>91.566000000000003</v>
      </c>
      <c r="I108" s="66">
        <f t="shared" si="74"/>
        <v>93</v>
      </c>
      <c r="J108" s="65">
        <v>0.67499999999999993</v>
      </c>
      <c r="K108" s="63">
        <f t="shared" si="82"/>
        <v>62.774999999999991</v>
      </c>
      <c r="L108" s="34">
        <f t="shared" si="83"/>
        <v>154.34100000000001</v>
      </c>
    </row>
    <row r="109" spans="1:12" x14ac:dyDescent="0.25">
      <c r="A109" s="14">
        <v>14</v>
      </c>
      <c r="B109" s="15" t="s">
        <v>208</v>
      </c>
      <c r="C109" s="61">
        <v>2</v>
      </c>
      <c r="D109" s="73">
        <v>0</v>
      </c>
      <c r="E109" s="75">
        <f>C109*(1+D109)</f>
        <v>2</v>
      </c>
      <c r="F109" s="85" t="s">
        <v>5</v>
      </c>
      <c r="G109" s="62">
        <v>39.191999999999993</v>
      </c>
      <c r="H109" s="86">
        <f t="shared" si="81"/>
        <v>78.383999999999986</v>
      </c>
      <c r="I109" s="87">
        <f t="shared" si="74"/>
        <v>93</v>
      </c>
      <c r="J109" s="65">
        <v>0.44999999999999996</v>
      </c>
      <c r="K109" s="86">
        <f t="shared" si="82"/>
        <v>41.849999999999994</v>
      </c>
      <c r="L109" s="57">
        <f t="shared" si="83"/>
        <v>120.23399999999998</v>
      </c>
    </row>
    <row r="110" spans="1:12" ht="16.5" thickBot="1" x14ac:dyDescent="0.3">
      <c r="A110" s="14"/>
      <c r="B110" s="15"/>
      <c r="C110" s="61"/>
      <c r="D110" s="73"/>
      <c r="E110" s="75"/>
      <c r="F110" s="69"/>
      <c r="G110" s="62"/>
      <c r="H110" s="63"/>
      <c r="I110" s="64"/>
      <c r="J110" s="65"/>
      <c r="K110" s="63"/>
      <c r="L110" s="34"/>
    </row>
    <row r="111" spans="1:12" s="11" customFormat="1" ht="15.75" customHeight="1" thickBot="1" x14ac:dyDescent="0.3">
      <c r="A111" s="114" t="s">
        <v>41</v>
      </c>
      <c r="B111" s="115"/>
      <c r="C111" s="12"/>
      <c r="D111" s="73"/>
      <c r="E111" s="74"/>
      <c r="F111" s="69"/>
      <c r="G111" s="75"/>
      <c r="H111" s="69"/>
      <c r="I111" s="76"/>
      <c r="J111" s="77"/>
      <c r="K111" s="66"/>
      <c r="L111" s="24"/>
    </row>
    <row r="112" spans="1:12" s="11" customFormat="1" ht="15.75" customHeight="1" x14ac:dyDescent="0.25">
      <c r="A112" s="117" t="s">
        <v>374</v>
      </c>
      <c r="B112" s="118"/>
      <c r="C112" s="32"/>
      <c r="D112" s="73"/>
      <c r="E112" s="74"/>
      <c r="F112" s="69"/>
      <c r="G112" s="78"/>
      <c r="H112" s="77"/>
      <c r="I112" s="66"/>
      <c r="J112" s="65"/>
      <c r="K112" s="77"/>
      <c r="L112" s="10"/>
    </row>
    <row r="113" spans="1:12" s="11" customFormat="1" ht="15.75" customHeight="1" x14ac:dyDescent="0.25">
      <c r="A113" s="14">
        <v>1</v>
      </c>
      <c r="B113" s="56" t="s">
        <v>145</v>
      </c>
      <c r="C113" s="102">
        <f>10390+451</f>
        <v>10841</v>
      </c>
      <c r="D113" s="73">
        <v>0.05</v>
      </c>
      <c r="E113" s="74">
        <f t="shared" ref="E113:E114" si="86">C113*(1+D113)</f>
        <v>11383.050000000001</v>
      </c>
      <c r="F113" s="61" t="s">
        <v>6</v>
      </c>
      <c r="G113" s="62">
        <v>0.51119999999999999</v>
      </c>
      <c r="H113" s="63">
        <f t="shared" ref="H113:H114" si="87">G113*E113</f>
        <v>5819.0151600000008</v>
      </c>
      <c r="I113" s="64">
        <f t="shared" ref="I113:I114" si="88">L$4</f>
        <v>93</v>
      </c>
      <c r="J113" s="65">
        <v>168</v>
      </c>
      <c r="K113" s="63">
        <f t="shared" ref="K113:K114" si="89">J113*I113</f>
        <v>15624</v>
      </c>
      <c r="L113" s="34">
        <f t="shared" ref="L113:L114" si="90">K113+H113</f>
        <v>21443.015160000003</v>
      </c>
    </row>
    <row r="114" spans="1:12" s="11" customFormat="1" ht="15.75" customHeight="1" x14ac:dyDescent="0.25">
      <c r="A114" s="14">
        <v>2</v>
      </c>
      <c r="B114" s="13" t="s">
        <v>146</v>
      </c>
      <c r="C114" s="32">
        <v>16626</v>
      </c>
      <c r="D114" s="73">
        <v>0.05</v>
      </c>
      <c r="E114" s="74">
        <f t="shared" si="86"/>
        <v>17457.3</v>
      </c>
      <c r="F114" s="61" t="s">
        <v>6</v>
      </c>
      <c r="G114" s="62">
        <v>0.67830000000000001</v>
      </c>
      <c r="H114" s="63">
        <f t="shared" si="87"/>
        <v>11841.28659</v>
      </c>
      <c r="I114" s="66">
        <f t="shared" si="88"/>
        <v>93</v>
      </c>
      <c r="J114" s="65">
        <v>205.74675000000002</v>
      </c>
      <c r="K114" s="63">
        <f t="shared" si="89"/>
        <v>19134.447750000003</v>
      </c>
      <c r="L114" s="34">
        <f t="shared" si="90"/>
        <v>30975.734340000003</v>
      </c>
    </row>
    <row r="115" spans="1:12" ht="15.75" customHeight="1" thickBot="1" x14ac:dyDescent="0.3">
      <c r="A115" s="14"/>
      <c r="B115" s="13"/>
      <c r="C115" s="61"/>
      <c r="D115" s="73"/>
      <c r="E115" s="75"/>
      <c r="F115" s="69"/>
      <c r="G115" s="80"/>
      <c r="H115" s="80"/>
      <c r="I115" s="81"/>
      <c r="J115" s="77"/>
      <c r="K115" s="66"/>
      <c r="L115" s="24"/>
    </row>
    <row r="116" spans="1:12" s="11" customFormat="1" ht="15.75" customHeight="1" thickBot="1" x14ac:dyDescent="0.3">
      <c r="A116" s="114" t="s">
        <v>36</v>
      </c>
      <c r="B116" s="115"/>
      <c r="C116" s="12"/>
      <c r="D116" s="73"/>
      <c r="E116" s="74"/>
      <c r="F116" s="69"/>
      <c r="G116" s="75"/>
      <c r="H116" s="69"/>
      <c r="I116" s="76"/>
      <c r="J116" s="77"/>
      <c r="K116" s="66"/>
      <c r="L116" s="24"/>
    </row>
    <row r="117" spans="1:12" s="11" customFormat="1" x14ac:dyDescent="0.25">
      <c r="A117" s="117" t="s">
        <v>334</v>
      </c>
      <c r="B117" s="118"/>
      <c r="C117" s="32"/>
      <c r="D117" s="73"/>
      <c r="E117" s="74"/>
      <c r="F117" s="69"/>
      <c r="G117" s="78"/>
      <c r="H117" s="77"/>
      <c r="I117" s="66"/>
      <c r="J117" s="65"/>
      <c r="K117" s="77"/>
      <c r="L117" s="10"/>
    </row>
    <row r="118" spans="1:12" s="11" customFormat="1" ht="15.75" customHeight="1" x14ac:dyDescent="0.25">
      <c r="A118" s="14">
        <v>1</v>
      </c>
      <c r="B118" s="56" t="s">
        <v>145</v>
      </c>
      <c r="C118" s="102">
        <f>10390+451</f>
        <v>10841</v>
      </c>
      <c r="D118" s="73">
        <v>0.05</v>
      </c>
      <c r="E118" s="74">
        <f t="shared" ref="E118:E119" si="91">C118*(1+D118)</f>
        <v>11383.050000000001</v>
      </c>
      <c r="F118" s="82" t="s">
        <v>6</v>
      </c>
      <c r="G118" s="83">
        <v>0.28275</v>
      </c>
      <c r="H118" s="63">
        <f t="shared" ref="H118" si="92">G118*E118</f>
        <v>3218.5573875000005</v>
      </c>
      <c r="I118" s="66">
        <f t="shared" ref="I118" si="93">L$4</f>
        <v>93</v>
      </c>
      <c r="J118" s="65">
        <v>218.19</v>
      </c>
      <c r="K118" s="63">
        <f>J118*I118</f>
        <v>20291.669999999998</v>
      </c>
      <c r="L118" s="34">
        <f>K118+H118</f>
        <v>23510.227387499999</v>
      </c>
    </row>
    <row r="119" spans="1:12" s="11" customFormat="1" ht="15.75" customHeight="1" x14ac:dyDescent="0.25">
      <c r="A119" s="14">
        <v>2</v>
      </c>
      <c r="B119" s="13" t="s">
        <v>146</v>
      </c>
      <c r="C119" s="32">
        <v>16626</v>
      </c>
      <c r="D119" s="73">
        <v>0.05</v>
      </c>
      <c r="E119" s="74">
        <f t="shared" si="91"/>
        <v>17457.3</v>
      </c>
      <c r="F119" s="82" t="s">
        <v>6</v>
      </c>
      <c r="G119" s="83">
        <v>0.35880000000000006</v>
      </c>
      <c r="H119" s="63">
        <f t="shared" ref="H119" si="94">G119*E119</f>
        <v>6263.6792400000004</v>
      </c>
      <c r="I119" s="66">
        <f t="shared" ref="I119" si="95">L$4</f>
        <v>93</v>
      </c>
      <c r="J119" s="65">
        <v>274.32900000000006</v>
      </c>
      <c r="K119" s="63">
        <f>J119*I119</f>
        <v>25512.597000000005</v>
      </c>
      <c r="L119" s="34">
        <f>K119+H119</f>
        <v>31776.276240000007</v>
      </c>
    </row>
    <row r="120" spans="1:12" ht="15.75" customHeight="1" thickBot="1" x14ac:dyDescent="0.3">
      <c r="A120" s="14"/>
      <c r="B120" s="13"/>
      <c r="C120" s="61"/>
      <c r="D120" s="73"/>
      <c r="E120" s="75"/>
      <c r="F120" s="69"/>
      <c r="G120" s="80"/>
      <c r="H120" s="80"/>
      <c r="I120" s="81"/>
      <c r="J120" s="77"/>
      <c r="K120" s="66"/>
      <c r="L120" s="24"/>
    </row>
    <row r="121" spans="1:12" ht="15.75" customHeight="1" thickBot="1" x14ac:dyDescent="0.3">
      <c r="A121" s="114" t="s">
        <v>37</v>
      </c>
      <c r="B121" s="115"/>
      <c r="C121" s="61"/>
      <c r="D121" s="73"/>
      <c r="E121" s="75"/>
      <c r="F121" s="69"/>
      <c r="G121" s="80"/>
      <c r="H121" s="80"/>
      <c r="I121" s="81"/>
      <c r="J121" s="77"/>
      <c r="K121" s="66"/>
      <c r="L121" s="24"/>
    </row>
    <row r="122" spans="1:12" ht="15.75" customHeight="1" thickBot="1" x14ac:dyDescent="0.3">
      <c r="A122" s="114" t="s">
        <v>23</v>
      </c>
      <c r="B122" s="115"/>
      <c r="C122" s="61"/>
      <c r="D122" s="73"/>
      <c r="E122" s="75"/>
      <c r="F122" s="69"/>
      <c r="G122" s="80"/>
      <c r="H122" s="80"/>
      <c r="I122" s="81"/>
      <c r="J122" s="77"/>
      <c r="K122" s="66"/>
      <c r="L122" s="24"/>
    </row>
    <row r="123" spans="1:12" x14ac:dyDescent="0.25">
      <c r="A123" s="14">
        <v>1</v>
      </c>
      <c r="B123" s="60" t="s">
        <v>147</v>
      </c>
      <c r="C123" s="103">
        <v>2784</v>
      </c>
      <c r="D123" s="73">
        <v>0</v>
      </c>
      <c r="E123" s="75">
        <f>C123*(1+D123)</f>
        <v>2784</v>
      </c>
      <c r="F123" s="61" t="s">
        <v>5</v>
      </c>
      <c r="G123" s="62">
        <v>1.3379999999999999</v>
      </c>
      <c r="H123" s="63">
        <f t="shared" ref="H123:H126" si="96">G123*E123</f>
        <v>3724.9919999999997</v>
      </c>
      <c r="I123" s="66">
        <f t="shared" ref="I123:I126" si="97">L$4</f>
        <v>93</v>
      </c>
      <c r="J123" s="65">
        <v>278</v>
      </c>
      <c r="K123" s="63">
        <f t="shared" ref="K123:K126" si="98">J123*I123</f>
        <v>25854</v>
      </c>
      <c r="L123" s="34">
        <f t="shared" ref="L123:L126" si="99">K123+H123</f>
        <v>29578.991999999998</v>
      </c>
    </row>
    <row r="124" spans="1:12" x14ac:dyDescent="0.25">
      <c r="A124" s="14">
        <v>2</v>
      </c>
      <c r="B124" s="15" t="s">
        <v>148</v>
      </c>
      <c r="C124" s="61">
        <v>1907</v>
      </c>
      <c r="D124" s="73">
        <v>0</v>
      </c>
      <c r="E124" s="75">
        <f t="shared" ref="E124" si="100">C124*(1+D124)</f>
        <v>1907</v>
      </c>
      <c r="F124" s="61" t="s">
        <v>5</v>
      </c>
      <c r="G124" s="62">
        <v>1.704</v>
      </c>
      <c r="H124" s="63">
        <f t="shared" si="96"/>
        <v>3249.5279999999998</v>
      </c>
      <c r="I124" s="66">
        <f t="shared" si="97"/>
        <v>93</v>
      </c>
      <c r="J124" s="65">
        <v>171.63</v>
      </c>
      <c r="K124" s="63">
        <f t="shared" si="98"/>
        <v>15961.59</v>
      </c>
      <c r="L124" s="34">
        <f t="shared" si="99"/>
        <v>19211.117999999999</v>
      </c>
    </row>
    <row r="125" spans="1:12" x14ac:dyDescent="0.25">
      <c r="A125" s="14">
        <v>3</v>
      </c>
      <c r="B125" s="15" t="s">
        <v>209</v>
      </c>
      <c r="C125" s="61">
        <v>5</v>
      </c>
      <c r="D125" s="73">
        <v>0</v>
      </c>
      <c r="E125" s="75">
        <f>C125*(1+D125)</f>
        <v>5</v>
      </c>
      <c r="F125" s="61" t="s">
        <v>5</v>
      </c>
      <c r="G125" s="62">
        <v>1.6320000000000001</v>
      </c>
      <c r="H125" s="63">
        <f t="shared" si="96"/>
        <v>8.16</v>
      </c>
      <c r="I125" s="66">
        <f t="shared" si="97"/>
        <v>93</v>
      </c>
      <c r="J125" s="65">
        <v>0.375</v>
      </c>
      <c r="K125" s="63">
        <f t="shared" si="98"/>
        <v>34.875</v>
      </c>
      <c r="L125" s="34">
        <f t="shared" si="99"/>
        <v>43.034999999999997</v>
      </c>
    </row>
    <row r="126" spans="1:12" x14ac:dyDescent="0.25">
      <c r="A126" s="14">
        <v>4</v>
      </c>
      <c r="B126" s="15" t="s">
        <v>210</v>
      </c>
      <c r="C126" s="61">
        <v>88</v>
      </c>
      <c r="D126" s="73">
        <v>0</v>
      </c>
      <c r="E126" s="75">
        <f t="shared" ref="E126" si="101">C126*(1+D126)</f>
        <v>88</v>
      </c>
      <c r="F126" s="61" t="s">
        <v>5</v>
      </c>
      <c r="G126" s="62">
        <v>2.3580000000000001</v>
      </c>
      <c r="H126" s="63">
        <f t="shared" si="96"/>
        <v>207.50400000000002</v>
      </c>
      <c r="I126" s="66">
        <f t="shared" si="97"/>
        <v>93</v>
      </c>
      <c r="J126" s="65">
        <v>7.919999999999999</v>
      </c>
      <c r="K126" s="63">
        <f t="shared" si="98"/>
        <v>736.56</v>
      </c>
      <c r="L126" s="34">
        <f t="shared" si="99"/>
        <v>944.06399999999996</v>
      </c>
    </row>
    <row r="127" spans="1:12" ht="16.5" thickBot="1" x14ac:dyDescent="0.3">
      <c r="A127" s="14"/>
      <c r="B127" s="15"/>
      <c r="C127" s="61"/>
      <c r="D127" s="73"/>
      <c r="E127" s="75"/>
      <c r="F127" s="69"/>
      <c r="G127" s="62"/>
      <c r="H127" s="63"/>
      <c r="I127" s="64"/>
      <c r="J127" s="65"/>
      <c r="K127" s="63"/>
      <c r="L127" s="34"/>
    </row>
    <row r="128" spans="1:12" ht="15.75" customHeight="1" thickBot="1" x14ac:dyDescent="0.3">
      <c r="A128" s="114" t="s">
        <v>61</v>
      </c>
      <c r="B128" s="115"/>
      <c r="C128" s="61"/>
      <c r="D128" s="73"/>
      <c r="E128" s="75"/>
      <c r="F128" s="69"/>
      <c r="G128" s="80"/>
      <c r="H128" s="80"/>
      <c r="I128" s="81"/>
      <c r="J128" s="77"/>
      <c r="K128" s="66"/>
      <c r="L128" s="24"/>
    </row>
    <row r="129" spans="1:12" x14ac:dyDescent="0.25">
      <c r="A129" s="14">
        <v>1</v>
      </c>
      <c r="B129" s="15" t="s">
        <v>149</v>
      </c>
      <c r="C129" s="61">
        <v>169</v>
      </c>
      <c r="D129" s="73">
        <v>0</v>
      </c>
      <c r="E129" s="75">
        <f>C129*(1+D129)</f>
        <v>169</v>
      </c>
      <c r="F129" s="61" t="s">
        <v>5</v>
      </c>
      <c r="G129" s="62">
        <v>3.1259999999999999</v>
      </c>
      <c r="H129" s="63">
        <f t="shared" ref="H129:H131" si="102">G129*E129</f>
        <v>528.29399999999998</v>
      </c>
      <c r="I129" s="66">
        <f t="shared" ref="I129:I131" si="103">L$4</f>
        <v>93</v>
      </c>
      <c r="J129" s="65">
        <v>20.91375</v>
      </c>
      <c r="K129" s="63">
        <f t="shared" ref="K129:K131" si="104">J129*I129</f>
        <v>1944.97875</v>
      </c>
      <c r="L129" s="34">
        <f t="shared" ref="L129:L131" si="105">K129+H129</f>
        <v>2473.2727500000001</v>
      </c>
    </row>
    <row r="130" spans="1:12" x14ac:dyDescent="0.25">
      <c r="A130" s="14">
        <v>2</v>
      </c>
      <c r="B130" s="15" t="s">
        <v>150</v>
      </c>
      <c r="C130" s="61">
        <v>848</v>
      </c>
      <c r="D130" s="73">
        <v>0</v>
      </c>
      <c r="E130" s="75">
        <f t="shared" ref="E130" si="106">C130*(1+D130)</f>
        <v>848</v>
      </c>
      <c r="F130" s="61" t="s">
        <v>5</v>
      </c>
      <c r="G130" s="62">
        <v>3.1859999999999995</v>
      </c>
      <c r="H130" s="63">
        <f t="shared" si="102"/>
        <v>2701.7279999999996</v>
      </c>
      <c r="I130" s="66">
        <f t="shared" si="103"/>
        <v>93</v>
      </c>
      <c r="J130" s="65">
        <v>125.928</v>
      </c>
      <c r="K130" s="63">
        <f t="shared" si="104"/>
        <v>11711.304</v>
      </c>
      <c r="L130" s="34">
        <f t="shared" si="105"/>
        <v>14413.031999999999</v>
      </c>
    </row>
    <row r="131" spans="1:12" x14ac:dyDescent="0.25">
      <c r="A131" s="14">
        <v>3</v>
      </c>
      <c r="B131" s="15" t="s">
        <v>151</v>
      </c>
      <c r="C131" s="61">
        <v>410</v>
      </c>
      <c r="D131" s="73">
        <v>0</v>
      </c>
      <c r="E131" s="75">
        <f>C131*(1+D131)</f>
        <v>410</v>
      </c>
      <c r="F131" s="61" t="s">
        <v>5</v>
      </c>
      <c r="G131" s="62">
        <v>5.6099999999999994</v>
      </c>
      <c r="H131" s="63">
        <f t="shared" si="102"/>
        <v>2300.1</v>
      </c>
      <c r="I131" s="66">
        <f t="shared" si="103"/>
        <v>93</v>
      </c>
      <c r="J131" s="65">
        <v>55.349999999999994</v>
      </c>
      <c r="K131" s="63">
        <f t="shared" si="104"/>
        <v>5147.5499999999993</v>
      </c>
      <c r="L131" s="34">
        <f t="shared" si="105"/>
        <v>7447.65</v>
      </c>
    </row>
    <row r="132" spans="1:12" ht="16.5" thickBot="1" x14ac:dyDescent="0.3">
      <c r="A132" s="14"/>
      <c r="B132" s="15"/>
      <c r="C132" s="61"/>
      <c r="D132" s="73"/>
      <c r="E132" s="75"/>
      <c r="F132" s="69"/>
      <c r="G132" s="62"/>
      <c r="H132" s="63"/>
      <c r="I132" s="64"/>
      <c r="J132" s="65"/>
      <c r="K132" s="63"/>
      <c r="L132" s="34"/>
    </row>
    <row r="133" spans="1:12" ht="15.75" customHeight="1" thickBot="1" x14ac:dyDescent="0.3">
      <c r="A133" s="114" t="s">
        <v>27</v>
      </c>
      <c r="B133" s="115"/>
      <c r="C133" s="61"/>
      <c r="D133" s="73"/>
      <c r="E133" s="75"/>
      <c r="F133" s="69"/>
      <c r="G133" s="80"/>
      <c r="H133" s="80"/>
      <c r="I133" s="81"/>
      <c r="J133" s="77"/>
      <c r="K133" s="66"/>
      <c r="L133" s="24"/>
    </row>
    <row r="134" spans="1:12" x14ac:dyDescent="0.25">
      <c r="A134" s="14">
        <v>1</v>
      </c>
      <c r="B134" s="15" t="s">
        <v>152</v>
      </c>
      <c r="C134" s="61">
        <v>962</v>
      </c>
      <c r="D134" s="73">
        <v>0</v>
      </c>
      <c r="E134" s="75">
        <f>C134*(1+D134)</f>
        <v>962</v>
      </c>
      <c r="F134" s="61" t="s">
        <v>5</v>
      </c>
      <c r="G134" s="62">
        <v>2.04</v>
      </c>
      <c r="H134" s="63">
        <f t="shared" ref="H134" si="107">G134*E134</f>
        <v>1962.48</v>
      </c>
      <c r="I134" s="66">
        <f t="shared" ref="I134" si="108">L$4</f>
        <v>93</v>
      </c>
      <c r="J134" s="65">
        <v>187.59</v>
      </c>
      <c r="K134" s="63">
        <f t="shared" ref="K134" si="109">J134*I134</f>
        <v>17445.87</v>
      </c>
      <c r="L134" s="34">
        <f t="shared" ref="L134" si="110">K134+H134</f>
        <v>19408.349999999999</v>
      </c>
    </row>
    <row r="135" spans="1:12" ht="16.5" thickBot="1" x14ac:dyDescent="0.3">
      <c r="A135" s="14"/>
      <c r="B135" s="15"/>
      <c r="C135" s="61"/>
      <c r="D135" s="73"/>
      <c r="E135" s="75"/>
      <c r="F135" s="69"/>
      <c r="G135" s="62"/>
      <c r="H135" s="63"/>
      <c r="I135" s="64"/>
      <c r="J135" s="65"/>
      <c r="K135" s="63"/>
      <c r="L135" s="34"/>
    </row>
    <row r="136" spans="1:12" s="11" customFormat="1" ht="15.75" customHeight="1" thickBot="1" x14ac:dyDescent="0.3">
      <c r="A136" s="114" t="s">
        <v>42</v>
      </c>
      <c r="B136" s="115"/>
      <c r="C136" s="12"/>
      <c r="D136" s="73"/>
      <c r="E136" s="74"/>
      <c r="F136" s="69"/>
      <c r="G136" s="75"/>
      <c r="H136" s="69"/>
      <c r="I136" s="76"/>
      <c r="J136" s="77"/>
      <c r="K136" s="66"/>
      <c r="L136" s="24"/>
    </row>
    <row r="137" spans="1:12" s="11" customFormat="1" x14ac:dyDescent="0.25">
      <c r="A137" s="117" t="s">
        <v>335</v>
      </c>
      <c r="B137" s="118"/>
      <c r="C137" s="32"/>
      <c r="D137" s="73"/>
      <c r="E137" s="74"/>
      <c r="F137" s="69"/>
      <c r="G137" s="78"/>
      <c r="H137" s="77"/>
      <c r="I137" s="66"/>
      <c r="J137" s="65"/>
      <c r="K137" s="77"/>
      <c r="L137" s="10"/>
    </row>
    <row r="138" spans="1:12" s="11" customFormat="1" ht="15.75" customHeight="1" x14ac:dyDescent="0.25">
      <c r="A138" s="25">
        <v>1</v>
      </c>
      <c r="B138" s="56" t="s">
        <v>88</v>
      </c>
      <c r="C138" s="55">
        <v>10.63</v>
      </c>
      <c r="D138" s="73">
        <v>0.05</v>
      </c>
      <c r="E138" s="74">
        <f t="shared" ref="E138:E142" si="111">C138*(1+D138)</f>
        <v>11.161500000000002</v>
      </c>
      <c r="F138" s="82" t="s">
        <v>6</v>
      </c>
      <c r="G138" s="83">
        <v>0.51119999999999999</v>
      </c>
      <c r="H138" s="63">
        <f t="shared" ref="H138:H142" si="112">G138*E138</f>
        <v>5.7057588000000008</v>
      </c>
      <c r="I138" s="66">
        <f t="shared" ref="I138:I142" si="113">L$4</f>
        <v>93</v>
      </c>
      <c r="J138" s="65">
        <v>0.22323000000000004</v>
      </c>
      <c r="K138" s="63">
        <f t="shared" ref="K138:K142" si="114">J138*I138</f>
        <v>20.760390000000005</v>
      </c>
      <c r="L138" s="34">
        <f t="shared" ref="L138:L142" si="115">K138+H138</f>
        <v>26.466148800000006</v>
      </c>
    </row>
    <row r="139" spans="1:12" s="11" customFormat="1" ht="15.75" customHeight="1" x14ac:dyDescent="0.25">
      <c r="A139" s="25">
        <v>2</v>
      </c>
      <c r="B139" s="56" t="s">
        <v>77</v>
      </c>
      <c r="C139" s="55">
        <v>305.83</v>
      </c>
      <c r="D139" s="73">
        <v>0.05</v>
      </c>
      <c r="E139" s="74">
        <f t="shared" ref="E139" si="116">C139*(1+D139)</f>
        <v>321.12149999999997</v>
      </c>
      <c r="F139" s="82" t="s">
        <v>6</v>
      </c>
      <c r="G139" s="83">
        <v>0.93</v>
      </c>
      <c r="H139" s="63">
        <f t="shared" si="112"/>
        <v>298.64299499999998</v>
      </c>
      <c r="I139" s="66">
        <f t="shared" si="113"/>
        <v>93</v>
      </c>
      <c r="J139" s="65">
        <v>9.6336449999999996</v>
      </c>
      <c r="K139" s="63">
        <f t="shared" si="114"/>
        <v>895.92898500000001</v>
      </c>
      <c r="L139" s="34">
        <f t="shared" si="115"/>
        <v>1194.5719799999999</v>
      </c>
    </row>
    <row r="140" spans="1:12" s="11" customFormat="1" ht="15.75" customHeight="1" x14ac:dyDescent="0.25">
      <c r="A140" s="25">
        <v>3</v>
      </c>
      <c r="B140" s="56" t="s">
        <v>51</v>
      </c>
      <c r="C140" s="55">
        <v>1088</v>
      </c>
      <c r="D140" s="73">
        <v>0.05</v>
      </c>
      <c r="E140" s="74">
        <f t="shared" si="111"/>
        <v>1142.4000000000001</v>
      </c>
      <c r="F140" s="82" t="s">
        <v>6</v>
      </c>
      <c r="G140" s="68">
        <v>1.3489799999999998</v>
      </c>
      <c r="H140" s="63">
        <f t="shared" si="112"/>
        <v>1541.074752</v>
      </c>
      <c r="I140" s="66">
        <f t="shared" si="113"/>
        <v>93</v>
      </c>
      <c r="J140" s="65">
        <v>39.984000000000009</v>
      </c>
      <c r="K140" s="63">
        <f t="shared" si="114"/>
        <v>3718.5120000000006</v>
      </c>
      <c r="L140" s="34">
        <f t="shared" si="115"/>
        <v>5259.5867520000011</v>
      </c>
    </row>
    <row r="141" spans="1:12" s="11" customFormat="1" ht="15.75" customHeight="1" x14ac:dyDescent="0.25">
      <c r="A141" s="25">
        <v>4</v>
      </c>
      <c r="B141" s="56" t="s">
        <v>78</v>
      </c>
      <c r="C141" s="55">
        <v>798</v>
      </c>
      <c r="D141" s="73">
        <v>0.05</v>
      </c>
      <c r="E141" s="74">
        <f t="shared" ref="E141" si="117">C141*(1+D141)</f>
        <v>837.90000000000009</v>
      </c>
      <c r="F141" s="82" t="s">
        <v>6</v>
      </c>
      <c r="G141" s="83">
        <v>2.5347</v>
      </c>
      <c r="H141" s="63">
        <f t="shared" si="112"/>
        <v>2123.8251300000002</v>
      </c>
      <c r="I141" s="66">
        <f t="shared" si="113"/>
        <v>93</v>
      </c>
      <c r="J141" s="65">
        <v>50.274000000000001</v>
      </c>
      <c r="K141" s="63">
        <f t="shared" si="114"/>
        <v>4675.482</v>
      </c>
      <c r="L141" s="34">
        <f t="shared" si="115"/>
        <v>6799.3071300000001</v>
      </c>
    </row>
    <row r="142" spans="1:12" s="11" customFormat="1" ht="15.75" customHeight="1" x14ac:dyDescent="0.25">
      <c r="A142" s="25">
        <v>5</v>
      </c>
      <c r="B142" s="56" t="s">
        <v>211</v>
      </c>
      <c r="C142" s="55">
        <v>691.52</v>
      </c>
      <c r="D142" s="73">
        <v>0.05</v>
      </c>
      <c r="E142" s="74">
        <f t="shared" si="111"/>
        <v>726.096</v>
      </c>
      <c r="F142" s="82" t="s">
        <v>6</v>
      </c>
      <c r="G142" s="83">
        <v>3.9262799999999998</v>
      </c>
      <c r="H142" s="63">
        <f t="shared" si="112"/>
        <v>2850.8562028799997</v>
      </c>
      <c r="I142" s="66">
        <f t="shared" si="113"/>
        <v>93</v>
      </c>
      <c r="J142" s="65">
        <v>72.6096</v>
      </c>
      <c r="K142" s="63">
        <f t="shared" si="114"/>
        <v>6752.6927999999998</v>
      </c>
      <c r="L142" s="34">
        <f t="shared" si="115"/>
        <v>9603.5490028799995</v>
      </c>
    </row>
    <row r="143" spans="1:12" s="11" customFormat="1" ht="15.75" customHeight="1" thickBot="1" x14ac:dyDescent="0.3">
      <c r="A143" s="33"/>
      <c r="B143" s="13"/>
      <c r="C143" s="32"/>
      <c r="D143" s="73"/>
      <c r="E143" s="74"/>
      <c r="F143" s="69"/>
      <c r="G143" s="78"/>
      <c r="H143" s="77"/>
      <c r="I143" s="66"/>
      <c r="J143" s="65"/>
      <c r="K143" s="77"/>
      <c r="L143" s="10"/>
    </row>
    <row r="144" spans="1:12" ht="15.75" customHeight="1" thickBot="1" x14ac:dyDescent="0.3">
      <c r="A144" s="114" t="s">
        <v>38</v>
      </c>
      <c r="B144" s="115"/>
      <c r="C144" s="61"/>
      <c r="D144" s="73"/>
      <c r="E144" s="75"/>
      <c r="F144" s="69"/>
      <c r="G144" s="80"/>
      <c r="H144" s="80"/>
      <c r="I144" s="81"/>
      <c r="J144" s="77"/>
      <c r="K144" s="66"/>
      <c r="L144" s="24"/>
    </row>
    <row r="145" spans="1:13" ht="15.75" customHeight="1" thickBot="1" x14ac:dyDescent="0.3">
      <c r="A145" s="114" t="s">
        <v>23</v>
      </c>
      <c r="B145" s="115"/>
      <c r="C145" s="61"/>
      <c r="D145" s="73"/>
      <c r="E145" s="75"/>
      <c r="F145" s="69"/>
      <c r="G145" s="80"/>
      <c r="H145" s="80"/>
      <c r="I145" s="91"/>
      <c r="J145" s="77"/>
      <c r="K145" s="66"/>
      <c r="L145" s="24"/>
    </row>
    <row r="146" spans="1:13" x14ac:dyDescent="0.25">
      <c r="A146" s="14">
        <v>1</v>
      </c>
      <c r="B146" s="60" t="s">
        <v>212</v>
      </c>
      <c r="C146" s="82">
        <v>1</v>
      </c>
      <c r="D146" s="73">
        <v>0</v>
      </c>
      <c r="E146" s="75">
        <f t="shared" ref="E146:E152" si="118">C146*(1+D146)</f>
        <v>1</v>
      </c>
      <c r="F146" s="82" t="s">
        <v>5</v>
      </c>
      <c r="G146" s="83">
        <v>0.86</v>
      </c>
      <c r="H146" s="63">
        <f t="shared" ref="H146:H148" si="119">G146*E146</f>
        <v>0.86</v>
      </c>
      <c r="I146" s="66">
        <f t="shared" ref="I146:I149" si="120">L$4</f>
        <v>93</v>
      </c>
      <c r="J146" s="65">
        <v>0.19</v>
      </c>
      <c r="K146" s="63">
        <f t="shared" ref="K146:K149" si="121">J146*I146</f>
        <v>17.670000000000002</v>
      </c>
      <c r="L146" s="34">
        <f t="shared" ref="L146:L149" si="122">K146+H146</f>
        <v>18.53</v>
      </c>
      <c r="M146" s="95"/>
    </row>
    <row r="147" spans="1:13" x14ac:dyDescent="0.25">
      <c r="A147" s="14">
        <v>2</v>
      </c>
      <c r="B147" s="60" t="s">
        <v>81</v>
      </c>
      <c r="C147" s="82">
        <v>27</v>
      </c>
      <c r="D147" s="73">
        <v>0</v>
      </c>
      <c r="E147" s="75">
        <f t="shared" si="118"/>
        <v>27</v>
      </c>
      <c r="F147" s="82" t="s">
        <v>5</v>
      </c>
      <c r="G147" s="83">
        <v>5.37</v>
      </c>
      <c r="H147" s="63">
        <f t="shared" si="119"/>
        <v>144.99</v>
      </c>
      <c r="I147" s="66">
        <f t="shared" si="120"/>
        <v>93</v>
      </c>
      <c r="J147" s="65">
        <v>8.1</v>
      </c>
      <c r="K147" s="63">
        <f t="shared" si="121"/>
        <v>753.3</v>
      </c>
      <c r="L147" s="34">
        <f t="shared" si="122"/>
        <v>898.29</v>
      </c>
      <c r="M147" s="95"/>
    </row>
    <row r="148" spans="1:13" x14ac:dyDescent="0.25">
      <c r="A148" s="14">
        <v>3</v>
      </c>
      <c r="B148" s="60" t="s">
        <v>82</v>
      </c>
      <c r="C148" s="82">
        <v>138</v>
      </c>
      <c r="D148" s="73">
        <v>0</v>
      </c>
      <c r="E148" s="75">
        <f t="shared" si="118"/>
        <v>138</v>
      </c>
      <c r="F148" s="82" t="s">
        <v>5</v>
      </c>
      <c r="G148" s="83">
        <v>9.6300000000000008</v>
      </c>
      <c r="H148" s="63">
        <f t="shared" si="119"/>
        <v>1328.94</v>
      </c>
      <c r="I148" s="66">
        <f t="shared" si="120"/>
        <v>93</v>
      </c>
      <c r="J148" s="65">
        <v>51.06</v>
      </c>
      <c r="K148" s="63">
        <f t="shared" si="121"/>
        <v>4748.58</v>
      </c>
      <c r="L148" s="34">
        <f t="shared" si="122"/>
        <v>6077.52</v>
      </c>
      <c r="M148" s="95"/>
    </row>
    <row r="149" spans="1:13" x14ac:dyDescent="0.25">
      <c r="A149" s="14">
        <v>4</v>
      </c>
      <c r="B149" s="60" t="s">
        <v>83</v>
      </c>
      <c r="C149" s="82">
        <v>14</v>
      </c>
      <c r="D149" s="73">
        <v>0</v>
      </c>
      <c r="E149" s="75">
        <f t="shared" si="118"/>
        <v>14</v>
      </c>
      <c r="F149" s="82" t="s">
        <v>5</v>
      </c>
      <c r="G149" s="83">
        <v>23.93</v>
      </c>
      <c r="H149" s="63">
        <v>99.15</v>
      </c>
      <c r="I149" s="66">
        <f t="shared" si="120"/>
        <v>93</v>
      </c>
      <c r="J149" s="65">
        <v>8.5399999999999991</v>
      </c>
      <c r="K149" s="63">
        <f t="shared" si="121"/>
        <v>794.21999999999991</v>
      </c>
      <c r="L149" s="34">
        <f t="shared" si="122"/>
        <v>893.36999999999989</v>
      </c>
      <c r="M149" s="95"/>
    </row>
    <row r="150" spans="1:13" x14ac:dyDescent="0.25">
      <c r="A150" s="14">
        <v>5</v>
      </c>
      <c r="B150" s="60" t="s">
        <v>79</v>
      </c>
      <c r="C150" s="82">
        <v>2</v>
      </c>
      <c r="D150" s="73">
        <v>0</v>
      </c>
      <c r="E150" s="75">
        <f t="shared" si="118"/>
        <v>2</v>
      </c>
      <c r="F150" s="82" t="s">
        <v>5</v>
      </c>
      <c r="G150" s="83">
        <v>4.13</v>
      </c>
      <c r="H150" s="63">
        <f t="shared" ref="H150:H152" si="123">G150*E150</f>
        <v>8.26</v>
      </c>
      <c r="I150" s="66">
        <f t="shared" ref="I150:I152" si="124">L$4</f>
        <v>93</v>
      </c>
      <c r="J150" s="65">
        <v>0.6</v>
      </c>
      <c r="K150" s="63">
        <f t="shared" ref="K150:K152" si="125">J150*I150</f>
        <v>55.8</v>
      </c>
      <c r="L150" s="34">
        <f t="shared" ref="L150:L152" si="126">K150+H150</f>
        <v>64.06</v>
      </c>
      <c r="M150" s="95"/>
    </row>
    <row r="151" spans="1:13" x14ac:dyDescent="0.25">
      <c r="A151" s="14">
        <v>6</v>
      </c>
      <c r="B151" s="60" t="s">
        <v>80</v>
      </c>
      <c r="C151" s="82">
        <v>15</v>
      </c>
      <c r="D151" s="73">
        <v>0</v>
      </c>
      <c r="E151" s="75">
        <f t="shared" si="118"/>
        <v>15</v>
      </c>
      <c r="F151" s="82" t="s">
        <v>5</v>
      </c>
      <c r="G151" s="83">
        <v>7.39</v>
      </c>
      <c r="H151" s="63">
        <f t="shared" si="123"/>
        <v>110.85</v>
      </c>
      <c r="I151" s="66">
        <f t="shared" si="124"/>
        <v>93</v>
      </c>
      <c r="J151" s="65">
        <v>5.55</v>
      </c>
      <c r="K151" s="63">
        <f t="shared" si="125"/>
        <v>516.15</v>
      </c>
      <c r="L151" s="34">
        <f t="shared" si="126"/>
        <v>627</v>
      </c>
      <c r="M151" s="95"/>
    </row>
    <row r="152" spans="1:13" x14ac:dyDescent="0.25">
      <c r="A152" s="14">
        <v>7</v>
      </c>
      <c r="B152" s="60" t="s">
        <v>381</v>
      </c>
      <c r="C152" s="82">
        <v>5</v>
      </c>
      <c r="D152" s="73">
        <v>0</v>
      </c>
      <c r="E152" s="75">
        <f t="shared" si="118"/>
        <v>5</v>
      </c>
      <c r="F152" s="82" t="s">
        <v>5</v>
      </c>
      <c r="G152" s="83">
        <v>10.65</v>
      </c>
      <c r="H152" s="63">
        <f t="shared" si="123"/>
        <v>53.25</v>
      </c>
      <c r="I152" s="66">
        <f t="shared" si="124"/>
        <v>93</v>
      </c>
      <c r="J152" s="65">
        <v>3.05</v>
      </c>
      <c r="K152" s="63">
        <f t="shared" si="125"/>
        <v>283.64999999999998</v>
      </c>
      <c r="L152" s="34">
        <f t="shared" si="126"/>
        <v>336.9</v>
      </c>
      <c r="M152" s="95"/>
    </row>
    <row r="153" spans="1:13" ht="16.5" thickBot="1" x14ac:dyDescent="0.3">
      <c r="A153" s="14"/>
      <c r="B153" s="15"/>
      <c r="C153" s="61"/>
      <c r="D153" s="73"/>
      <c r="E153" s="75"/>
      <c r="F153" s="69"/>
      <c r="G153" s="62"/>
      <c r="H153" s="63"/>
      <c r="I153" s="64"/>
      <c r="J153" s="65"/>
      <c r="K153" s="63"/>
      <c r="L153" s="34"/>
    </row>
    <row r="154" spans="1:13" ht="15.75" customHeight="1" thickBot="1" x14ac:dyDescent="0.3">
      <c r="A154" s="114" t="s">
        <v>39</v>
      </c>
      <c r="B154" s="115"/>
      <c r="C154" s="61"/>
      <c r="D154" s="73"/>
      <c r="E154" s="75"/>
      <c r="F154" s="69"/>
      <c r="G154" s="80"/>
      <c r="H154" s="80"/>
      <c r="I154" s="91"/>
      <c r="J154" s="77"/>
      <c r="K154" s="66"/>
      <c r="L154" s="24"/>
    </row>
    <row r="155" spans="1:13" x14ac:dyDescent="0.25">
      <c r="A155" s="14">
        <v>1</v>
      </c>
      <c r="B155" s="60" t="s">
        <v>91</v>
      </c>
      <c r="C155" s="82">
        <v>7</v>
      </c>
      <c r="D155" s="73">
        <v>0</v>
      </c>
      <c r="E155" s="75">
        <f t="shared" ref="E155:E165" si="127">C155*(1+D155)</f>
        <v>7</v>
      </c>
      <c r="F155" s="82" t="s">
        <v>5</v>
      </c>
      <c r="G155" s="83">
        <v>11.988</v>
      </c>
      <c r="H155" s="63">
        <f t="shared" ref="H155:H165" si="128">G155*E155</f>
        <v>83.915999999999997</v>
      </c>
      <c r="I155" s="66">
        <f t="shared" ref="I155:I165" si="129">L$4</f>
        <v>93</v>
      </c>
      <c r="J155" s="65">
        <v>3.4649999999999999</v>
      </c>
      <c r="K155" s="63">
        <f t="shared" ref="K155:K165" si="130">J155*I155</f>
        <v>322.245</v>
      </c>
      <c r="L155" s="34">
        <f t="shared" ref="L155:L165" si="131">K155+H155</f>
        <v>406.161</v>
      </c>
      <c r="M155" s="95"/>
    </row>
    <row r="156" spans="1:13" x14ac:dyDescent="0.25">
      <c r="A156" s="14">
        <v>2</v>
      </c>
      <c r="B156" s="60" t="s">
        <v>84</v>
      </c>
      <c r="C156" s="82">
        <v>14</v>
      </c>
      <c r="D156" s="73">
        <v>0</v>
      </c>
      <c r="E156" s="75">
        <f t="shared" si="127"/>
        <v>14</v>
      </c>
      <c r="F156" s="82" t="s">
        <v>5</v>
      </c>
      <c r="G156" s="83">
        <v>21.75</v>
      </c>
      <c r="H156" s="63">
        <f t="shared" si="128"/>
        <v>304.5</v>
      </c>
      <c r="I156" s="66">
        <f t="shared" si="129"/>
        <v>93</v>
      </c>
      <c r="J156" s="65">
        <v>8.5399999999999991</v>
      </c>
      <c r="K156" s="63">
        <f t="shared" si="130"/>
        <v>794.21999999999991</v>
      </c>
      <c r="L156" s="34">
        <f t="shared" si="131"/>
        <v>1098.7199999999998</v>
      </c>
      <c r="M156" s="95"/>
    </row>
    <row r="157" spans="1:13" x14ac:dyDescent="0.25">
      <c r="A157" s="14">
        <v>3</v>
      </c>
      <c r="B157" s="60" t="s">
        <v>85</v>
      </c>
      <c r="C157" s="82">
        <v>10</v>
      </c>
      <c r="D157" s="73">
        <v>0</v>
      </c>
      <c r="E157" s="75">
        <f t="shared" si="127"/>
        <v>10</v>
      </c>
      <c r="F157" s="82" t="s">
        <v>5</v>
      </c>
      <c r="G157" s="83">
        <v>20.184000000000001</v>
      </c>
      <c r="H157" s="63">
        <f t="shared" si="128"/>
        <v>201.84</v>
      </c>
      <c r="I157" s="66">
        <f t="shared" si="129"/>
        <v>93</v>
      </c>
      <c r="J157" s="65">
        <v>10</v>
      </c>
      <c r="K157" s="63">
        <f t="shared" si="130"/>
        <v>930</v>
      </c>
      <c r="L157" s="34">
        <f t="shared" si="131"/>
        <v>1131.8399999999999</v>
      </c>
      <c r="M157" s="95"/>
    </row>
    <row r="158" spans="1:13" x14ac:dyDescent="0.25">
      <c r="A158" s="14">
        <v>4</v>
      </c>
      <c r="B158" s="60" t="s">
        <v>92</v>
      </c>
      <c r="C158" s="82">
        <v>3</v>
      </c>
      <c r="D158" s="73">
        <v>0</v>
      </c>
      <c r="E158" s="75">
        <f t="shared" si="127"/>
        <v>3</v>
      </c>
      <c r="F158" s="82" t="s">
        <v>5</v>
      </c>
      <c r="G158" s="83">
        <v>8.8679999999999986</v>
      </c>
      <c r="H158" s="63">
        <f t="shared" si="128"/>
        <v>26.603999999999996</v>
      </c>
      <c r="I158" s="66">
        <f t="shared" si="129"/>
        <v>93</v>
      </c>
      <c r="J158" s="65">
        <v>1.4849999999999999</v>
      </c>
      <c r="K158" s="63">
        <f t="shared" si="130"/>
        <v>138.10499999999999</v>
      </c>
      <c r="L158" s="34">
        <f t="shared" si="131"/>
        <v>164.70899999999997</v>
      </c>
      <c r="M158" s="95"/>
    </row>
    <row r="159" spans="1:13" x14ac:dyDescent="0.25">
      <c r="A159" s="14">
        <v>5</v>
      </c>
      <c r="B159" s="60" t="s">
        <v>52</v>
      </c>
      <c r="C159" s="82">
        <v>6</v>
      </c>
      <c r="D159" s="73">
        <v>0</v>
      </c>
      <c r="E159" s="75">
        <f t="shared" si="127"/>
        <v>6</v>
      </c>
      <c r="F159" s="82" t="s">
        <v>5</v>
      </c>
      <c r="G159" s="83">
        <v>13.02</v>
      </c>
      <c r="H159" s="63">
        <f t="shared" si="128"/>
        <v>78.12</v>
      </c>
      <c r="I159" s="66">
        <f t="shared" si="129"/>
        <v>93</v>
      </c>
      <c r="J159" s="65">
        <v>3.5999999999999996</v>
      </c>
      <c r="K159" s="63">
        <f t="shared" si="130"/>
        <v>334.79999999999995</v>
      </c>
      <c r="L159" s="34">
        <f t="shared" si="131"/>
        <v>412.91999999999996</v>
      </c>
      <c r="M159" s="95"/>
    </row>
    <row r="160" spans="1:13" x14ac:dyDescent="0.25">
      <c r="A160" s="14">
        <v>6</v>
      </c>
      <c r="B160" s="60" t="s">
        <v>216</v>
      </c>
      <c r="C160" s="82">
        <v>6</v>
      </c>
      <c r="D160" s="73">
        <v>0</v>
      </c>
      <c r="E160" s="75">
        <f t="shared" si="127"/>
        <v>6</v>
      </c>
      <c r="F160" s="82" t="s">
        <v>5</v>
      </c>
      <c r="G160" s="83">
        <v>17.657999999999998</v>
      </c>
      <c r="H160" s="63">
        <f t="shared" si="128"/>
        <v>105.94799999999998</v>
      </c>
      <c r="I160" s="66">
        <f t="shared" si="129"/>
        <v>93</v>
      </c>
      <c r="J160" s="65">
        <v>3.5999999999999996</v>
      </c>
      <c r="K160" s="63">
        <f t="shared" si="130"/>
        <v>334.79999999999995</v>
      </c>
      <c r="L160" s="34">
        <f t="shared" si="131"/>
        <v>440.74799999999993</v>
      </c>
      <c r="M160" s="95"/>
    </row>
    <row r="161" spans="1:13" x14ac:dyDescent="0.25">
      <c r="A161" s="14">
        <v>7</v>
      </c>
      <c r="B161" s="60" t="s">
        <v>382</v>
      </c>
      <c r="C161" s="82">
        <v>13</v>
      </c>
      <c r="D161" s="73">
        <v>0</v>
      </c>
      <c r="E161" s="75">
        <f t="shared" si="127"/>
        <v>13</v>
      </c>
      <c r="F161" s="82" t="s">
        <v>5</v>
      </c>
      <c r="G161" s="83">
        <v>19.608000000000001</v>
      </c>
      <c r="H161" s="63">
        <f t="shared" si="128"/>
        <v>254.904</v>
      </c>
      <c r="I161" s="66">
        <f t="shared" si="129"/>
        <v>93</v>
      </c>
      <c r="J161" s="65">
        <v>13</v>
      </c>
      <c r="K161" s="63">
        <f t="shared" si="130"/>
        <v>1209</v>
      </c>
      <c r="L161" s="34">
        <f t="shared" si="131"/>
        <v>1463.904</v>
      </c>
      <c r="M161" s="95"/>
    </row>
    <row r="162" spans="1:13" x14ac:dyDescent="0.25">
      <c r="A162" s="14">
        <v>8</v>
      </c>
      <c r="B162" s="60" t="s">
        <v>86</v>
      </c>
      <c r="C162" s="82">
        <v>79</v>
      </c>
      <c r="D162" s="73">
        <v>0</v>
      </c>
      <c r="E162" s="75">
        <f t="shared" si="127"/>
        <v>79</v>
      </c>
      <c r="F162" s="82" t="s">
        <v>5</v>
      </c>
      <c r="G162" s="83">
        <v>16.295999999999999</v>
      </c>
      <c r="H162" s="63">
        <f t="shared" si="128"/>
        <v>1287.384</v>
      </c>
      <c r="I162" s="66">
        <f t="shared" si="129"/>
        <v>93</v>
      </c>
      <c r="J162" s="65">
        <v>79</v>
      </c>
      <c r="K162" s="63">
        <f t="shared" si="130"/>
        <v>7347</v>
      </c>
      <c r="L162" s="34">
        <f t="shared" si="131"/>
        <v>8634.384</v>
      </c>
      <c r="M162" s="95"/>
    </row>
    <row r="163" spans="1:13" x14ac:dyDescent="0.25">
      <c r="A163" s="14">
        <v>9</v>
      </c>
      <c r="B163" s="60" t="s">
        <v>383</v>
      </c>
      <c r="C163" s="82">
        <v>13</v>
      </c>
      <c r="D163" s="73">
        <v>0</v>
      </c>
      <c r="E163" s="75">
        <f t="shared" si="127"/>
        <v>13</v>
      </c>
      <c r="F163" s="82" t="s">
        <v>5</v>
      </c>
      <c r="G163" s="83">
        <v>34.362000000000002</v>
      </c>
      <c r="H163" s="63">
        <f t="shared" si="128"/>
        <v>446.70600000000002</v>
      </c>
      <c r="I163" s="66">
        <f t="shared" si="129"/>
        <v>93</v>
      </c>
      <c r="J163" s="65">
        <v>22.099999999999998</v>
      </c>
      <c r="K163" s="63">
        <f t="shared" si="130"/>
        <v>2055.2999999999997</v>
      </c>
      <c r="L163" s="34">
        <f t="shared" si="131"/>
        <v>2502.0059999999999</v>
      </c>
      <c r="M163" s="95"/>
    </row>
    <row r="164" spans="1:13" x14ac:dyDescent="0.25">
      <c r="A164" s="14">
        <v>10</v>
      </c>
      <c r="B164" s="60" t="s">
        <v>213</v>
      </c>
      <c r="C164" s="82">
        <v>57</v>
      </c>
      <c r="D164" s="73">
        <v>0</v>
      </c>
      <c r="E164" s="75">
        <f t="shared" si="127"/>
        <v>57</v>
      </c>
      <c r="F164" s="82" t="s">
        <v>5</v>
      </c>
      <c r="G164" s="83">
        <v>34.362000000000002</v>
      </c>
      <c r="H164" s="63">
        <f t="shared" si="128"/>
        <v>1958.634</v>
      </c>
      <c r="I164" s="66">
        <f t="shared" si="129"/>
        <v>93</v>
      </c>
      <c r="J164" s="65">
        <v>96.899999999999991</v>
      </c>
      <c r="K164" s="63">
        <f t="shared" si="130"/>
        <v>9011.6999999999989</v>
      </c>
      <c r="L164" s="34">
        <f t="shared" si="131"/>
        <v>10970.333999999999</v>
      </c>
      <c r="M164" s="95"/>
    </row>
    <row r="165" spans="1:13" x14ac:dyDescent="0.25">
      <c r="A165" s="14">
        <v>11</v>
      </c>
      <c r="B165" s="60" t="s">
        <v>214</v>
      </c>
      <c r="C165" s="82">
        <v>10</v>
      </c>
      <c r="D165" s="73">
        <v>0</v>
      </c>
      <c r="E165" s="75">
        <f t="shared" si="127"/>
        <v>10</v>
      </c>
      <c r="F165" s="82" t="s">
        <v>5</v>
      </c>
      <c r="G165" s="83">
        <v>35.43</v>
      </c>
      <c r="H165" s="63">
        <f t="shared" si="128"/>
        <v>354.3</v>
      </c>
      <c r="I165" s="66">
        <f t="shared" si="129"/>
        <v>93</v>
      </c>
      <c r="J165" s="65">
        <v>17</v>
      </c>
      <c r="K165" s="63">
        <f t="shared" si="130"/>
        <v>1581</v>
      </c>
      <c r="L165" s="34">
        <f t="shared" si="131"/>
        <v>1935.3</v>
      </c>
      <c r="M165" s="95"/>
    </row>
    <row r="166" spans="1:13" ht="16.5" thickBot="1" x14ac:dyDescent="0.3">
      <c r="A166" s="14"/>
      <c r="B166" s="15"/>
      <c r="C166" s="61"/>
      <c r="D166" s="73"/>
      <c r="E166" s="75"/>
      <c r="F166" s="69"/>
      <c r="G166" s="62"/>
      <c r="H166" s="63"/>
      <c r="I166" s="64"/>
      <c r="J166" s="65"/>
      <c r="K166" s="63"/>
      <c r="L166" s="34"/>
    </row>
    <row r="167" spans="1:13" s="11" customFormat="1" ht="15.75" customHeight="1" thickBot="1" x14ac:dyDescent="0.3">
      <c r="A167" s="114" t="s">
        <v>87</v>
      </c>
      <c r="B167" s="115"/>
      <c r="C167" s="12"/>
      <c r="D167" s="73"/>
      <c r="E167" s="74"/>
      <c r="F167" s="69"/>
      <c r="G167" s="75"/>
      <c r="H167" s="69"/>
      <c r="I167" s="76"/>
      <c r="J167" s="77"/>
      <c r="K167" s="66"/>
      <c r="L167" s="24"/>
    </row>
    <row r="168" spans="1:13" s="11" customFormat="1" x14ac:dyDescent="0.25">
      <c r="A168" s="117" t="s">
        <v>335</v>
      </c>
      <c r="B168" s="118"/>
      <c r="C168" s="32"/>
      <c r="D168" s="73"/>
      <c r="E168" s="74"/>
      <c r="F168" s="69"/>
      <c r="G168" s="78"/>
      <c r="H168" s="77"/>
      <c r="I168" s="66"/>
      <c r="J168" s="65"/>
      <c r="K168" s="77"/>
      <c r="L168" s="10"/>
    </row>
    <row r="169" spans="1:13" s="11" customFormat="1" ht="15.75" customHeight="1" x14ac:dyDescent="0.25">
      <c r="A169" s="25">
        <v>1</v>
      </c>
      <c r="B169" s="56" t="s">
        <v>88</v>
      </c>
      <c r="C169" s="102">
        <f>12609+198</f>
        <v>12807</v>
      </c>
      <c r="D169" s="73">
        <v>0.05</v>
      </c>
      <c r="E169" s="74">
        <f t="shared" ref="E169" si="132">C169*(1+D169)</f>
        <v>13447.35</v>
      </c>
      <c r="F169" s="61" t="s">
        <v>6</v>
      </c>
      <c r="G169" s="62">
        <v>0.51119999999999999</v>
      </c>
      <c r="H169" s="63">
        <f t="shared" ref="H169:H172" si="133">G169*E169</f>
        <v>6874.28532</v>
      </c>
      <c r="I169" s="66">
        <f t="shared" ref="I169:I172" si="134">L$4</f>
        <v>93</v>
      </c>
      <c r="J169" s="65">
        <v>268</v>
      </c>
      <c r="K169" s="63">
        <f t="shared" ref="K169:K172" si="135">J169*I169</f>
        <v>24924</v>
      </c>
      <c r="L169" s="34">
        <f t="shared" ref="L169:L172" si="136">K169+H169</f>
        <v>31798.285319999999</v>
      </c>
    </row>
    <row r="170" spans="1:13" s="11" customFormat="1" ht="15.75" customHeight="1" x14ac:dyDescent="0.25">
      <c r="A170" s="25">
        <v>2</v>
      </c>
      <c r="B170" s="13" t="s">
        <v>77</v>
      </c>
      <c r="C170" s="32">
        <v>9048</v>
      </c>
      <c r="D170" s="73">
        <v>0.05</v>
      </c>
      <c r="E170" s="74">
        <f t="shared" ref="E170:E172" si="137">C170*(1+D170)</f>
        <v>9500.4</v>
      </c>
      <c r="F170" s="61" t="s">
        <v>6</v>
      </c>
      <c r="G170" s="62">
        <v>0.99402000000000001</v>
      </c>
      <c r="H170" s="63">
        <f t="shared" si="133"/>
        <v>9443.5876079999998</v>
      </c>
      <c r="I170" s="66">
        <f t="shared" si="134"/>
        <v>93</v>
      </c>
      <c r="J170" s="65">
        <v>223.93799999999999</v>
      </c>
      <c r="K170" s="63">
        <f t="shared" si="135"/>
        <v>20826.234</v>
      </c>
      <c r="L170" s="34">
        <f t="shared" si="136"/>
        <v>30269.821607999998</v>
      </c>
    </row>
    <row r="171" spans="1:13" s="11" customFormat="1" ht="15.75" customHeight="1" x14ac:dyDescent="0.25">
      <c r="A171" s="25">
        <v>3</v>
      </c>
      <c r="B171" s="13" t="s">
        <v>51</v>
      </c>
      <c r="C171" s="32">
        <v>9316</v>
      </c>
      <c r="D171" s="73">
        <v>0.05</v>
      </c>
      <c r="E171" s="74">
        <f t="shared" si="137"/>
        <v>9781.8000000000011</v>
      </c>
      <c r="F171" s="61" t="s">
        <v>6</v>
      </c>
      <c r="G171" s="68">
        <v>1.3489799999999998</v>
      </c>
      <c r="H171" s="63">
        <f t="shared" si="133"/>
        <v>13195.452563999999</v>
      </c>
      <c r="I171" s="66">
        <f t="shared" si="134"/>
        <v>93</v>
      </c>
      <c r="J171" s="65">
        <v>268.99950000000001</v>
      </c>
      <c r="K171" s="63">
        <f t="shared" si="135"/>
        <v>25016.9535</v>
      </c>
      <c r="L171" s="34">
        <f t="shared" si="136"/>
        <v>38212.406063999995</v>
      </c>
    </row>
    <row r="172" spans="1:13" s="11" customFormat="1" ht="15.75" customHeight="1" x14ac:dyDescent="0.25">
      <c r="A172" s="25">
        <v>4</v>
      </c>
      <c r="B172" s="13" t="s">
        <v>78</v>
      </c>
      <c r="C172" s="32">
        <v>444</v>
      </c>
      <c r="D172" s="73">
        <v>0.05</v>
      </c>
      <c r="E172" s="74">
        <f t="shared" si="137"/>
        <v>466.20000000000005</v>
      </c>
      <c r="F172" s="61" t="s">
        <v>6</v>
      </c>
      <c r="G172" s="62">
        <v>2.5347</v>
      </c>
      <c r="H172" s="63">
        <f t="shared" si="133"/>
        <v>1181.67714</v>
      </c>
      <c r="I172" s="66">
        <f t="shared" si="134"/>
        <v>93</v>
      </c>
      <c r="J172" s="65">
        <v>21.978000000000002</v>
      </c>
      <c r="K172" s="63">
        <f t="shared" si="135"/>
        <v>2043.9540000000002</v>
      </c>
      <c r="L172" s="34">
        <f t="shared" si="136"/>
        <v>3225.6311400000004</v>
      </c>
    </row>
    <row r="173" spans="1:13" s="11" customFormat="1" ht="15.75" customHeight="1" thickBot="1" x14ac:dyDescent="0.3">
      <c r="A173" s="33"/>
      <c r="B173" s="13"/>
      <c r="C173" s="32"/>
      <c r="D173" s="73"/>
      <c r="E173" s="74"/>
      <c r="F173" s="69"/>
      <c r="G173" s="78"/>
      <c r="H173" s="77"/>
      <c r="I173" s="66"/>
      <c r="J173" s="65"/>
      <c r="K173" s="77"/>
      <c r="L173" s="10"/>
    </row>
    <row r="174" spans="1:13" ht="15.75" customHeight="1" thickBot="1" x14ac:dyDescent="0.3">
      <c r="A174" s="114" t="s">
        <v>38</v>
      </c>
      <c r="B174" s="115"/>
      <c r="C174" s="61"/>
      <c r="D174" s="73"/>
      <c r="E174" s="75"/>
      <c r="F174" s="69"/>
      <c r="G174" s="80"/>
      <c r="H174" s="80"/>
      <c r="I174" s="81"/>
      <c r="J174" s="77"/>
      <c r="K174" s="66"/>
      <c r="L174" s="24"/>
    </row>
    <row r="175" spans="1:13" ht="15.75" customHeight="1" thickBot="1" x14ac:dyDescent="0.3">
      <c r="A175" s="114" t="s">
        <v>23</v>
      </c>
      <c r="B175" s="115"/>
      <c r="C175" s="61"/>
      <c r="D175" s="73"/>
      <c r="E175" s="75"/>
      <c r="F175" s="69"/>
      <c r="G175" s="80"/>
      <c r="H175" s="80"/>
      <c r="I175" s="81"/>
      <c r="J175" s="77"/>
      <c r="K175" s="66"/>
      <c r="L175" s="24"/>
    </row>
    <row r="176" spans="1:13" x14ac:dyDescent="0.25">
      <c r="A176" s="14">
        <v>1</v>
      </c>
      <c r="B176" s="60" t="s">
        <v>89</v>
      </c>
      <c r="C176" s="103">
        <v>1407</v>
      </c>
      <c r="D176" s="73">
        <v>0</v>
      </c>
      <c r="E176" s="75">
        <f t="shared" ref="E176:E180" si="138">C176*(1+D176)</f>
        <v>1407</v>
      </c>
      <c r="F176" s="61" t="s">
        <v>5</v>
      </c>
      <c r="G176" s="62">
        <v>0.73799999999999999</v>
      </c>
      <c r="H176" s="63">
        <f t="shared" ref="H176:H181" si="139">G176*E176</f>
        <v>1038.366</v>
      </c>
      <c r="I176" s="66">
        <f t="shared" ref="I176:I182" si="140">L$4</f>
        <v>93</v>
      </c>
      <c r="J176" s="65">
        <v>262</v>
      </c>
      <c r="K176" s="63">
        <f t="shared" ref="K176:K182" si="141">J176*I176</f>
        <v>24366</v>
      </c>
      <c r="L176" s="34">
        <f t="shared" ref="L176:L182" si="142">K176+H176</f>
        <v>25404.366000000002</v>
      </c>
    </row>
    <row r="177" spans="1:12" x14ac:dyDescent="0.25">
      <c r="A177" s="14">
        <v>2</v>
      </c>
      <c r="B177" s="15" t="s">
        <v>79</v>
      </c>
      <c r="C177" s="61">
        <v>10</v>
      </c>
      <c r="D177" s="73">
        <v>0</v>
      </c>
      <c r="E177" s="75">
        <f t="shared" si="138"/>
        <v>10</v>
      </c>
      <c r="F177" s="61" t="s">
        <v>5</v>
      </c>
      <c r="G177" s="62">
        <v>4.1339999999999995</v>
      </c>
      <c r="H177" s="63">
        <f t="shared" si="139"/>
        <v>41.339999999999996</v>
      </c>
      <c r="I177" s="66">
        <f t="shared" si="140"/>
        <v>93</v>
      </c>
      <c r="J177" s="65">
        <v>2.25</v>
      </c>
      <c r="K177" s="63">
        <f t="shared" si="141"/>
        <v>209.25</v>
      </c>
      <c r="L177" s="34">
        <f t="shared" si="142"/>
        <v>250.59</v>
      </c>
    </row>
    <row r="178" spans="1:12" x14ac:dyDescent="0.25">
      <c r="A178" s="14">
        <v>3</v>
      </c>
      <c r="B178" s="15" t="s">
        <v>80</v>
      </c>
      <c r="C178" s="61">
        <v>8</v>
      </c>
      <c r="D178" s="73">
        <v>0</v>
      </c>
      <c r="E178" s="75">
        <f t="shared" si="138"/>
        <v>8</v>
      </c>
      <c r="F178" s="61" t="s">
        <v>5</v>
      </c>
      <c r="G178" s="62">
        <v>7.3919999999999995</v>
      </c>
      <c r="H178" s="63">
        <f t="shared" si="139"/>
        <v>59.135999999999996</v>
      </c>
      <c r="I178" s="66">
        <f t="shared" si="140"/>
        <v>93</v>
      </c>
      <c r="J178" s="65">
        <v>2.2199999999999998</v>
      </c>
      <c r="K178" s="63">
        <f t="shared" si="141"/>
        <v>206.45999999999998</v>
      </c>
      <c r="L178" s="34">
        <f t="shared" si="142"/>
        <v>265.596</v>
      </c>
    </row>
    <row r="179" spans="1:12" x14ac:dyDescent="0.25">
      <c r="A179" s="14">
        <v>4</v>
      </c>
      <c r="B179" s="15" t="s">
        <v>212</v>
      </c>
      <c r="C179" s="61">
        <v>21</v>
      </c>
      <c r="D179" s="73">
        <v>0</v>
      </c>
      <c r="E179" s="75">
        <f t="shared" si="138"/>
        <v>21</v>
      </c>
      <c r="F179" s="61" t="s">
        <v>5</v>
      </c>
      <c r="G179" s="62">
        <v>0.85799999999999998</v>
      </c>
      <c r="H179" s="63">
        <f t="shared" si="139"/>
        <v>18.018000000000001</v>
      </c>
      <c r="I179" s="66">
        <f t="shared" si="140"/>
        <v>93</v>
      </c>
      <c r="J179" s="65">
        <v>2.9925000000000002</v>
      </c>
      <c r="K179" s="63">
        <f t="shared" si="141"/>
        <v>278.30250000000001</v>
      </c>
      <c r="L179" s="34">
        <f t="shared" si="142"/>
        <v>296.32050000000004</v>
      </c>
    </row>
    <row r="180" spans="1:12" x14ac:dyDescent="0.25">
      <c r="A180" s="14">
        <v>5</v>
      </c>
      <c r="B180" s="15" t="s">
        <v>81</v>
      </c>
      <c r="C180" s="61">
        <v>54</v>
      </c>
      <c r="D180" s="73">
        <v>0</v>
      </c>
      <c r="E180" s="75">
        <f t="shared" si="138"/>
        <v>54</v>
      </c>
      <c r="F180" s="61" t="s">
        <v>5</v>
      </c>
      <c r="G180" s="62">
        <v>5.3699999999999992</v>
      </c>
      <c r="H180" s="63">
        <f t="shared" si="139"/>
        <v>289.97999999999996</v>
      </c>
      <c r="I180" s="66">
        <f t="shared" si="140"/>
        <v>93</v>
      </c>
      <c r="J180" s="65">
        <v>12.149999999999999</v>
      </c>
      <c r="K180" s="63">
        <f t="shared" si="141"/>
        <v>1129.9499999999998</v>
      </c>
      <c r="L180" s="34">
        <f t="shared" si="142"/>
        <v>1419.9299999999998</v>
      </c>
    </row>
    <row r="181" spans="1:12" x14ac:dyDescent="0.25">
      <c r="A181" s="14">
        <v>6</v>
      </c>
      <c r="B181" s="15" t="s">
        <v>82</v>
      </c>
      <c r="C181" s="61">
        <v>99</v>
      </c>
      <c r="D181" s="73">
        <v>0</v>
      </c>
      <c r="E181" s="75">
        <f t="shared" ref="E181:E182" si="143">C181*(1+D181)</f>
        <v>99</v>
      </c>
      <c r="F181" s="61" t="s">
        <v>5</v>
      </c>
      <c r="G181" s="62">
        <v>9.6300000000000008</v>
      </c>
      <c r="H181" s="63">
        <f t="shared" si="139"/>
        <v>953.37000000000012</v>
      </c>
      <c r="I181" s="66">
        <f t="shared" si="140"/>
        <v>93</v>
      </c>
      <c r="J181" s="65">
        <v>27.472500000000004</v>
      </c>
      <c r="K181" s="63">
        <f t="shared" si="141"/>
        <v>2554.9425000000006</v>
      </c>
      <c r="L181" s="34">
        <f t="shared" si="142"/>
        <v>3508.3125000000009</v>
      </c>
    </row>
    <row r="182" spans="1:12" x14ac:dyDescent="0.25">
      <c r="A182" s="14">
        <v>7</v>
      </c>
      <c r="B182" s="15" t="s">
        <v>83</v>
      </c>
      <c r="C182" s="61">
        <v>1</v>
      </c>
      <c r="D182" s="73">
        <v>0</v>
      </c>
      <c r="E182" s="75">
        <f t="shared" si="143"/>
        <v>1</v>
      </c>
      <c r="F182" s="61" t="s">
        <v>5</v>
      </c>
      <c r="G182" s="62">
        <v>23.928000000000001</v>
      </c>
      <c r="H182" s="63">
        <v>99.15</v>
      </c>
      <c r="I182" s="66">
        <f t="shared" si="140"/>
        <v>93</v>
      </c>
      <c r="J182" s="65">
        <v>0.45750000000000002</v>
      </c>
      <c r="K182" s="63">
        <f t="shared" si="141"/>
        <v>42.547499999999999</v>
      </c>
      <c r="L182" s="34">
        <f t="shared" si="142"/>
        <v>141.69749999999999</v>
      </c>
    </row>
    <row r="183" spans="1:12" ht="16.5" thickBot="1" x14ac:dyDescent="0.3">
      <c r="A183" s="14"/>
      <c r="B183" s="15"/>
      <c r="C183" s="61"/>
      <c r="D183" s="73"/>
      <c r="E183" s="75"/>
      <c r="F183" s="69"/>
      <c r="G183" s="62"/>
      <c r="H183" s="63"/>
      <c r="I183" s="64"/>
      <c r="J183" s="65"/>
      <c r="K183" s="63"/>
      <c r="L183" s="34"/>
    </row>
    <row r="184" spans="1:12" ht="15.75" customHeight="1" thickBot="1" x14ac:dyDescent="0.3">
      <c r="A184" s="114" t="s">
        <v>39</v>
      </c>
      <c r="B184" s="115"/>
      <c r="C184" s="61"/>
      <c r="D184" s="73"/>
      <c r="E184" s="75"/>
      <c r="F184" s="69"/>
      <c r="G184" s="80"/>
      <c r="H184" s="80"/>
      <c r="I184" s="81"/>
      <c r="J184" s="77"/>
      <c r="K184" s="66"/>
      <c r="L184" s="24"/>
    </row>
    <row r="185" spans="1:12" x14ac:dyDescent="0.25">
      <c r="A185" s="14">
        <v>1</v>
      </c>
      <c r="B185" s="60" t="s">
        <v>90</v>
      </c>
      <c r="C185" s="103">
        <v>2322</v>
      </c>
      <c r="D185" s="73">
        <v>0</v>
      </c>
      <c r="E185" s="75">
        <f t="shared" ref="E185:E188" si="144">C185*(1+D185)</f>
        <v>2322</v>
      </c>
      <c r="F185" s="61" t="s">
        <v>5</v>
      </c>
      <c r="G185" s="62">
        <v>4.4400000000000004</v>
      </c>
      <c r="H185" s="63">
        <f t="shared" ref="H185:H186" si="145">G185*E185</f>
        <v>10309.68</v>
      </c>
      <c r="I185" s="66">
        <f t="shared" ref="I185:I186" si="146">L$4</f>
        <v>93</v>
      </c>
      <c r="J185" s="65">
        <v>714</v>
      </c>
      <c r="K185" s="63">
        <f t="shared" ref="K185:K186" si="147">J185*I185</f>
        <v>66402</v>
      </c>
      <c r="L185" s="34">
        <f t="shared" ref="L185:L186" si="148">K185+H185</f>
        <v>76711.679999999993</v>
      </c>
    </row>
    <row r="186" spans="1:12" x14ac:dyDescent="0.25">
      <c r="A186" s="14">
        <v>2</v>
      </c>
      <c r="B186" s="15" t="s">
        <v>215</v>
      </c>
      <c r="C186" s="61">
        <v>104</v>
      </c>
      <c r="D186" s="73">
        <v>0</v>
      </c>
      <c r="E186" s="75">
        <f t="shared" si="144"/>
        <v>104</v>
      </c>
      <c r="F186" s="61" t="s">
        <v>5</v>
      </c>
      <c r="G186" s="62">
        <v>12.023999999999999</v>
      </c>
      <c r="H186" s="63">
        <f t="shared" si="145"/>
        <v>1250.4959999999999</v>
      </c>
      <c r="I186" s="66">
        <f t="shared" si="146"/>
        <v>93</v>
      </c>
      <c r="J186" s="65">
        <v>31.200000000000003</v>
      </c>
      <c r="K186" s="63">
        <f t="shared" si="147"/>
        <v>2901.6000000000004</v>
      </c>
      <c r="L186" s="34">
        <f t="shared" si="148"/>
        <v>4152.0960000000005</v>
      </c>
    </row>
    <row r="187" spans="1:12" x14ac:dyDescent="0.25">
      <c r="A187" s="14">
        <v>3</v>
      </c>
      <c r="B187" s="15" t="s">
        <v>91</v>
      </c>
      <c r="C187" s="61">
        <v>25</v>
      </c>
      <c r="D187" s="73">
        <v>0</v>
      </c>
      <c r="E187" s="75">
        <f t="shared" si="144"/>
        <v>25</v>
      </c>
      <c r="F187" s="61" t="s">
        <v>5</v>
      </c>
      <c r="G187" s="62">
        <v>11.988</v>
      </c>
      <c r="H187" s="63">
        <f t="shared" ref="H187:H192" si="149">G187*E187</f>
        <v>299.7</v>
      </c>
      <c r="I187" s="66">
        <f t="shared" ref="I187:I192" si="150">L$4</f>
        <v>93</v>
      </c>
      <c r="J187" s="65">
        <v>9.28125</v>
      </c>
      <c r="K187" s="63">
        <f t="shared" ref="K187:K192" si="151">J187*I187</f>
        <v>863.15625</v>
      </c>
      <c r="L187" s="34">
        <f t="shared" ref="L187:L192" si="152">K187+H187</f>
        <v>1162.85625</v>
      </c>
    </row>
    <row r="188" spans="1:12" x14ac:dyDescent="0.25">
      <c r="A188" s="14">
        <v>4</v>
      </c>
      <c r="B188" s="15" t="s">
        <v>84</v>
      </c>
      <c r="C188" s="61">
        <v>572</v>
      </c>
      <c r="D188" s="73">
        <v>0</v>
      </c>
      <c r="E188" s="75">
        <f t="shared" si="144"/>
        <v>572</v>
      </c>
      <c r="F188" s="61" t="s">
        <v>5</v>
      </c>
      <c r="G188" s="62">
        <v>21.75</v>
      </c>
      <c r="H188" s="63">
        <f t="shared" si="149"/>
        <v>12441</v>
      </c>
      <c r="I188" s="66">
        <f t="shared" si="150"/>
        <v>93</v>
      </c>
      <c r="J188" s="65">
        <v>261.69</v>
      </c>
      <c r="K188" s="63">
        <f t="shared" si="151"/>
        <v>24337.17</v>
      </c>
      <c r="L188" s="34">
        <f t="shared" si="152"/>
        <v>36778.17</v>
      </c>
    </row>
    <row r="189" spans="1:12" x14ac:dyDescent="0.25">
      <c r="A189" s="14">
        <v>5</v>
      </c>
      <c r="B189" s="15" t="s">
        <v>92</v>
      </c>
      <c r="C189" s="61">
        <v>969</v>
      </c>
      <c r="D189" s="73">
        <v>0</v>
      </c>
      <c r="E189" s="75">
        <f t="shared" ref="E189" si="153">C189*(1+D189)</f>
        <v>969</v>
      </c>
      <c r="F189" s="61" t="s">
        <v>5</v>
      </c>
      <c r="G189" s="62">
        <v>8.8679999999999986</v>
      </c>
      <c r="H189" s="63">
        <f t="shared" si="149"/>
        <v>8593.0919999999987</v>
      </c>
      <c r="I189" s="66">
        <f t="shared" si="150"/>
        <v>93</v>
      </c>
      <c r="J189" s="65">
        <v>359.74124999999998</v>
      </c>
      <c r="K189" s="63">
        <f t="shared" si="151"/>
        <v>33455.936249999999</v>
      </c>
      <c r="L189" s="34">
        <f t="shared" si="152"/>
        <v>42049.028249999996</v>
      </c>
    </row>
    <row r="190" spans="1:12" x14ac:dyDescent="0.25">
      <c r="A190" s="14">
        <v>6</v>
      </c>
      <c r="B190" s="15" t="s">
        <v>52</v>
      </c>
      <c r="C190" s="61">
        <v>555</v>
      </c>
      <c r="D190" s="73">
        <v>0</v>
      </c>
      <c r="E190" s="75">
        <f t="shared" ref="E190" si="154">C190*(1+D190)</f>
        <v>555</v>
      </c>
      <c r="F190" s="61" t="s">
        <v>5</v>
      </c>
      <c r="G190" s="62">
        <v>13.02</v>
      </c>
      <c r="H190" s="63">
        <f t="shared" si="149"/>
        <v>7226.0999999999995</v>
      </c>
      <c r="I190" s="66">
        <f t="shared" si="150"/>
        <v>93</v>
      </c>
      <c r="J190" s="65">
        <v>253.91250000000002</v>
      </c>
      <c r="K190" s="63">
        <f t="shared" si="151"/>
        <v>23613.862500000003</v>
      </c>
      <c r="L190" s="34">
        <f t="shared" si="152"/>
        <v>30839.962500000001</v>
      </c>
    </row>
    <row r="191" spans="1:12" x14ac:dyDescent="0.25">
      <c r="A191" s="14">
        <v>7</v>
      </c>
      <c r="B191" s="15" t="s">
        <v>216</v>
      </c>
      <c r="C191" s="61">
        <v>60</v>
      </c>
      <c r="D191" s="73">
        <v>0</v>
      </c>
      <c r="E191" s="75">
        <f t="shared" ref="E191:E192" si="155">C191*(1+D191)</f>
        <v>60</v>
      </c>
      <c r="F191" s="61" t="s">
        <v>5</v>
      </c>
      <c r="G191" s="62">
        <v>17.657999999999998</v>
      </c>
      <c r="H191" s="63">
        <f t="shared" si="149"/>
        <v>1059.4799999999998</v>
      </c>
      <c r="I191" s="66">
        <f t="shared" si="150"/>
        <v>93</v>
      </c>
      <c r="J191" s="65">
        <v>27.450000000000003</v>
      </c>
      <c r="K191" s="63">
        <f t="shared" si="151"/>
        <v>2552.8500000000004</v>
      </c>
      <c r="L191" s="34">
        <f t="shared" si="152"/>
        <v>3612.33</v>
      </c>
    </row>
    <row r="192" spans="1:12" x14ac:dyDescent="0.25">
      <c r="A192" s="14">
        <v>8</v>
      </c>
      <c r="B192" s="15" t="s">
        <v>86</v>
      </c>
      <c r="C192" s="61">
        <v>1</v>
      </c>
      <c r="D192" s="73">
        <v>0</v>
      </c>
      <c r="E192" s="75">
        <f t="shared" si="155"/>
        <v>1</v>
      </c>
      <c r="F192" s="61" t="s">
        <v>5</v>
      </c>
      <c r="G192" s="62">
        <v>16.295999999999999</v>
      </c>
      <c r="H192" s="63">
        <f t="shared" si="149"/>
        <v>16.295999999999999</v>
      </c>
      <c r="I192" s="66">
        <f t="shared" si="150"/>
        <v>93</v>
      </c>
      <c r="J192" s="65">
        <v>0.75374999999999992</v>
      </c>
      <c r="K192" s="63">
        <f t="shared" si="151"/>
        <v>70.098749999999995</v>
      </c>
      <c r="L192" s="34">
        <f t="shared" si="152"/>
        <v>86.394749999999988</v>
      </c>
    </row>
    <row r="193" spans="1:12" ht="16.5" thickBot="1" x14ac:dyDescent="0.3">
      <c r="A193" s="14"/>
      <c r="B193" s="15"/>
      <c r="C193" s="61"/>
      <c r="D193" s="73"/>
      <c r="E193" s="75"/>
      <c r="F193" s="69"/>
      <c r="G193" s="62"/>
      <c r="H193" s="63"/>
      <c r="I193" s="64"/>
      <c r="J193" s="65"/>
      <c r="K193" s="63"/>
      <c r="L193" s="34"/>
    </row>
    <row r="194" spans="1:12" ht="15.75" customHeight="1" thickBot="1" x14ac:dyDescent="0.3">
      <c r="A194" s="114" t="s">
        <v>27</v>
      </c>
      <c r="B194" s="115"/>
      <c r="C194" s="61"/>
      <c r="D194" s="73"/>
      <c r="E194" s="75"/>
      <c r="F194" s="69"/>
      <c r="G194" s="80"/>
      <c r="H194" s="80"/>
      <c r="I194" s="81"/>
      <c r="J194" s="77"/>
      <c r="K194" s="66"/>
      <c r="L194" s="24"/>
    </row>
    <row r="195" spans="1:12" x14ac:dyDescent="0.25">
      <c r="A195" s="14">
        <v>1</v>
      </c>
      <c r="B195" s="15" t="s">
        <v>217</v>
      </c>
      <c r="C195" s="61">
        <v>90</v>
      </c>
      <c r="D195" s="73">
        <v>0</v>
      </c>
      <c r="E195" s="75">
        <f t="shared" ref="E195:E197" si="156">C195*(1+D195)</f>
        <v>90</v>
      </c>
      <c r="F195" s="61" t="s">
        <v>5</v>
      </c>
      <c r="G195" s="62">
        <v>2.016</v>
      </c>
      <c r="H195" s="63">
        <f t="shared" ref="H195:H196" si="157">G195*E195</f>
        <v>181.44</v>
      </c>
      <c r="I195" s="66">
        <f t="shared" ref="I195:I196" si="158">L$4</f>
        <v>93</v>
      </c>
      <c r="J195" s="65">
        <v>18.900000000000002</v>
      </c>
      <c r="K195" s="63">
        <f t="shared" ref="K195:K196" si="159">J195*I195</f>
        <v>1757.7000000000003</v>
      </c>
      <c r="L195" s="34">
        <f t="shared" ref="L195:L196" si="160">K195+H195</f>
        <v>1939.1400000000003</v>
      </c>
    </row>
    <row r="196" spans="1:12" x14ac:dyDescent="0.25">
      <c r="A196" s="14">
        <v>2</v>
      </c>
      <c r="B196" s="15" t="s">
        <v>93</v>
      </c>
      <c r="C196" s="61">
        <v>379</v>
      </c>
      <c r="D196" s="73">
        <v>0</v>
      </c>
      <c r="E196" s="75">
        <f t="shared" ref="E196" si="161">C196*(1+D196)</f>
        <v>379</v>
      </c>
      <c r="F196" s="61" t="s">
        <v>5</v>
      </c>
      <c r="G196" s="62">
        <v>4.5</v>
      </c>
      <c r="H196" s="63">
        <f t="shared" si="157"/>
        <v>1705.5</v>
      </c>
      <c r="I196" s="66">
        <f t="shared" si="158"/>
        <v>93</v>
      </c>
      <c r="J196" s="65">
        <v>95.223749999999995</v>
      </c>
      <c r="K196" s="63">
        <f t="shared" si="159"/>
        <v>8855.8087500000001</v>
      </c>
      <c r="L196" s="34">
        <f t="shared" si="160"/>
        <v>10561.30875</v>
      </c>
    </row>
    <row r="197" spans="1:12" x14ac:dyDescent="0.25">
      <c r="A197" s="14">
        <v>3</v>
      </c>
      <c r="B197" s="15" t="s">
        <v>218</v>
      </c>
      <c r="C197" s="61">
        <v>4</v>
      </c>
      <c r="D197" s="73">
        <v>0</v>
      </c>
      <c r="E197" s="75">
        <f t="shared" si="156"/>
        <v>4</v>
      </c>
      <c r="F197" s="61" t="s">
        <v>5</v>
      </c>
      <c r="G197" s="62">
        <v>4.5</v>
      </c>
      <c r="H197" s="63">
        <f t="shared" ref="H197" si="162">G197*E197</f>
        <v>18</v>
      </c>
      <c r="I197" s="66">
        <f t="shared" ref="I197" si="163">L$4</f>
        <v>93</v>
      </c>
      <c r="J197" s="65">
        <v>1.0050000000000001</v>
      </c>
      <c r="K197" s="63">
        <f t="shared" ref="K197" si="164">J197*I197</f>
        <v>93.465000000000018</v>
      </c>
      <c r="L197" s="34">
        <f t="shared" ref="L197" si="165">K197+H197</f>
        <v>111.46500000000002</v>
      </c>
    </row>
    <row r="198" spans="1:12" ht="16.5" thickBot="1" x14ac:dyDescent="0.3">
      <c r="A198" s="14"/>
      <c r="B198" s="15"/>
      <c r="C198" s="61"/>
      <c r="D198" s="73"/>
      <c r="E198" s="75"/>
      <c r="F198" s="69"/>
      <c r="G198" s="62"/>
      <c r="H198" s="63"/>
      <c r="I198" s="64"/>
      <c r="J198" s="65"/>
      <c r="K198" s="63"/>
      <c r="L198" s="34"/>
    </row>
    <row r="199" spans="1:12" s="11" customFormat="1" ht="15.75" customHeight="1" thickBot="1" x14ac:dyDescent="0.3">
      <c r="A199" s="114" t="s">
        <v>75</v>
      </c>
      <c r="B199" s="115"/>
      <c r="C199" s="12"/>
      <c r="D199" s="73"/>
      <c r="E199" s="74"/>
      <c r="F199" s="69"/>
      <c r="G199" s="75"/>
      <c r="H199" s="69"/>
      <c r="I199" s="76"/>
      <c r="J199" s="77"/>
      <c r="K199" s="66"/>
      <c r="L199" s="24"/>
    </row>
    <row r="200" spans="1:12" s="11" customFormat="1" x14ac:dyDescent="0.25">
      <c r="A200" s="117" t="s">
        <v>335</v>
      </c>
      <c r="B200" s="118"/>
      <c r="C200" s="32"/>
      <c r="D200" s="73"/>
      <c r="E200" s="74"/>
      <c r="F200" s="69"/>
      <c r="G200" s="78"/>
      <c r="H200" s="77"/>
      <c r="I200" s="66"/>
      <c r="J200" s="65"/>
      <c r="K200" s="77"/>
      <c r="L200" s="10"/>
    </row>
    <row r="201" spans="1:12" s="11" customFormat="1" ht="15.75" customHeight="1" x14ac:dyDescent="0.25">
      <c r="A201" s="25">
        <v>1</v>
      </c>
      <c r="B201" s="56" t="s">
        <v>53</v>
      </c>
      <c r="C201" s="102">
        <f>22687+426</f>
        <v>23113</v>
      </c>
      <c r="D201" s="73">
        <v>0.05</v>
      </c>
      <c r="E201" s="74">
        <f t="shared" ref="E201" si="166">C201*(1+D201)</f>
        <v>24268.65</v>
      </c>
      <c r="F201" s="61" t="s">
        <v>6</v>
      </c>
      <c r="G201" s="62">
        <v>0.51119999999999999</v>
      </c>
      <c r="H201" s="63">
        <f t="shared" ref="H201:H203" si="167">G201*E201</f>
        <v>12406.133880000001</v>
      </c>
      <c r="I201" s="66">
        <f t="shared" ref="I201:I203" si="168">L$4</f>
        <v>93</v>
      </c>
      <c r="J201" s="65">
        <v>480</v>
      </c>
      <c r="K201" s="63">
        <f t="shared" ref="K201:K203" si="169">J201*I201</f>
        <v>44640</v>
      </c>
      <c r="L201" s="34">
        <f t="shared" ref="L201:L203" si="170">K201+H201</f>
        <v>57046.133880000001</v>
      </c>
    </row>
    <row r="202" spans="1:12" s="11" customFormat="1" ht="15.75" customHeight="1" x14ac:dyDescent="0.25">
      <c r="A202" s="25">
        <v>2</v>
      </c>
      <c r="B202" s="56" t="s">
        <v>95</v>
      </c>
      <c r="C202" s="55">
        <f>5547+1030</f>
        <v>6577</v>
      </c>
      <c r="D202" s="73">
        <v>0.05</v>
      </c>
      <c r="E202" s="74">
        <f t="shared" ref="E202:E203" si="171">C202*(1+D202)</f>
        <v>6905.85</v>
      </c>
      <c r="F202" s="61" t="s">
        <v>6</v>
      </c>
      <c r="G202" s="62">
        <v>0.99402000000000001</v>
      </c>
      <c r="H202" s="63">
        <f t="shared" si="167"/>
        <v>6864.5530170000002</v>
      </c>
      <c r="I202" s="66">
        <f t="shared" si="168"/>
        <v>93</v>
      </c>
      <c r="J202" s="65">
        <v>162.78075000000001</v>
      </c>
      <c r="K202" s="63">
        <f t="shared" si="169"/>
        <v>15138.609750000001</v>
      </c>
      <c r="L202" s="34">
        <f t="shared" si="170"/>
        <v>22003.162767000002</v>
      </c>
    </row>
    <row r="203" spans="1:12" s="11" customFormat="1" ht="15.75" customHeight="1" x14ac:dyDescent="0.25">
      <c r="A203" s="25">
        <v>3</v>
      </c>
      <c r="B203" s="56" t="s">
        <v>94</v>
      </c>
      <c r="C203" s="55">
        <f>3603+705</f>
        <v>4308</v>
      </c>
      <c r="D203" s="73">
        <v>0.05</v>
      </c>
      <c r="E203" s="74">
        <f t="shared" si="171"/>
        <v>4523.4000000000005</v>
      </c>
      <c r="F203" s="61" t="s">
        <v>6</v>
      </c>
      <c r="G203" s="68">
        <v>1.3489799999999998</v>
      </c>
      <c r="H203" s="63">
        <f t="shared" si="167"/>
        <v>6101.9761319999998</v>
      </c>
      <c r="I203" s="66">
        <f t="shared" si="168"/>
        <v>93</v>
      </c>
      <c r="J203" s="65">
        <v>124.39350000000002</v>
      </c>
      <c r="K203" s="63">
        <f t="shared" si="169"/>
        <v>11568.595500000001</v>
      </c>
      <c r="L203" s="34">
        <f t="shared" si="170"/>
        <v>17670.571631999999</v>
      </c>
    </row>
    <row r="204" spans="1:12" s="11" customFormat="1" ht="15.75" customHeight="1" thickBot="1" x14ac:dyDescent="0.3">
      <c r="A204" s="33"/>
      <c r="B204" s="13"/>
      <c r="C204" s="32"/>
      <c r="D204" s="73"/>
      <c r="E204" s="74"/>
      <c r="F204" s="69"/>
      <c r="G204" s="78"/>
      <c r="H204" s="77"/>
      <c r="I204" s="66"/>
      <c r="J204" s="65"/>
      <c r="K204" s="77"/>
      <c r="L204" s="10"/>
    </row>
    <row r="205" spans="1:12" ht="15.75" customHeight="1" thickBot="1" x14ac:dyDescent="0.3">
      <c r="A205" s="114" t="s">
        <v>58</v>
      </c>
      <c r="B205" s="115"/>
      <c r="C205" s="61"/>
      <c r="D205" s="73"/>
      <c r="E205" s="75"/>
      <c r="F205" s="69"/>
      <c r="G205" s="80"/>
      <c r="H205" s="80"/>
      <c r="I205" s="81"/>
      <c r="J205" s="77"/>
      <c r="K205" s="66"/>
      <c r="L205" s="24"/>
    </row>
    <row r="206" spans="1:12" ht="15.75" customHeight="1" thickBot="1" x14ac:dyDescent="0.3">
      <c r="A206" s="114" t="s">
        <v>23</v>
      </c>
      <c r="B206" s="115"/>
      <c r="C206" s="61"/>
      <c r="D206" s="73"/>
      <c r="E206" s="75"/>
      <c r="F206" s="69"/>
      <c r="G206" s="80"/>
      <c r="H206" s="80"/>
      <c r="I206" s="81"/>
      <c r="J206" s="77"/>
      <c r="K206" s="66"/>
      <c r="L206" s="24"/>
    </row>
    <row r="207" spans="1:12" x14ac:dyDescent="0.25">
      <c r="A207" s="14">
        <v>1</v>
      </c>
      <c r="B207" s="60" t="s">
        <v>59</v>
      </c>
      <c r="C207" s="103">
        <v>2212</v>
      </c>
      <c r="D207" s="73">
        <v>0</v>
      </c>
      <c r="E207" s="75">
        <f t="shared" ref="E207" si="172">C207*(1+D207)</f>
        <v>2212</v>
      </c>
      <c r="F207" s="61" t="s">
        <v>5</v>
      </c>
      <c r="G207" s="62">
        <v>0.73799999999999999</v>
      </c>
      <c r="H207" s="63">
        <f t="shared" ref="H207:H211" si="173">G207*E207</f>
        <v>1632.4559999999999</v>
      </c>
      <c r="I207" s="66">
        <f t="shared" ref="I207:I211" si="174">L$4</f>
        <v>93</v>
      </c>
      <c r="J207" s="65">
        <v>424</v>
      </c>
      <c r="K207" s="63">
        <f t="shared" ref="K207:K211" si="175">J207*I207</f>
        <v>39432</v>
      </c>
      <c r="L207" s="34">
        <f t="shared" ref="L207:L211" si="176">K207+H207</f>
        <v>41064.455999999998</v>
      </c>
    </row>
    <row r="208" spans="1:12" x14ac:dyDescent="0.25">
      <c r="A208" s="14">
        <v>2</v>
      </c>
      <c r="B208" s="15" t="s">
        <v>96</v>
      </c>
      <c r="C208" s="61">
        <v>260</v>
      </c>
      <c r="D208" s="73">
        <v>0</v>
      </c>
      <c r="E208" s="75">
        <f t="shared" ref="E208:E209" si="177">C208*(1+D208)</f>
        <v>260</v>
      </c>
      <c r="F208" s="61" t="s">
        <v>5</v>
      </c>
      <c r="G208" s="62">
        <v>4.1339999999999995</v>
      </c>
      <c r="H208" s="63">
        <f t="shared" si="173"/>
        <v>1074.8399999999999</v>
      </c>
      <c r="I208" s="66">
        <f t="shared" si="174"/>
        <v>93</v>
      </c>
      <c r="J208" s="65">
        <v>58.5</v>
      </c>
      <c r="K208" s="63">
        <f t="shared" si="175"/>
        <v>5440.5</v>
      </c>
      <c r="L208" s="34">
        <f t="shared" si="176"/>
        <v>6515.34</v>
      </c>
    </row>
    <row r="209" spans="1:12" x14ac:dyDescent="0.25">
      <c r="A209" s="14">
        <v>3</v>
      </c>
      <c r="B209" s="15" t="s">
        <v>97</v>
      </c>
      <c r="C209" s="61">
        <v>214</v>
      </c>
      <c r="D209" s="73">
        <v>0</v>
      </c>
      <c r="E209" s="75">
        <f t="shared" si="177"/>
        <v>214</v>
      </c>
      <c r="F209" s="61" t="s">
        <v>5</v>
      </c>
      <c r="G209" s="62">
        <v>7.3919999999999995</v>
      </c>
      <c r="H209" s="63">
        <f t="shared" si="173"/>
        <v>1581.8879999999999</v>
      </c>
      <c r="I209" s="66">
        <f t="shared" si="174"/>
        <v>93</v>
      </c>
      <c r="J209" s="65">
        <v>59.384999999999991</v>
      </c>
      <c r="K209" s="63">
        <f t="shared" si="175"/>
        <v>5522.8049999999994</v>
      </c>
      <c r="L209" s="34">
        <f t="shared" si="176"/>
        <v>7104.6929999999993</v>
      </c>
    </row>
    <row r="210" spans="1:12" x14ac:dyDescent="0.25">
      <c r="A210" s="14">
        <v>4</v>
      </c>
      <c r="B210" s="15" t="s">
        <v>219</v>
      </c>
      <c r="C210" s="61">
        <v>253</v>
      </c>
      <c r="D210" s="73">
        <v>0</v>
      </c>
      <c r="E210" s="75">
        <f t="shared" ref="E210:E211" si="178">C210*(1+D210)</f>
        <v>253</v>
      </c>
      <c r="F210" s="61" t="s">
        <v>5</v>
      </c>
      <c r="G210" s="62">
        <v>0.85799999999999998</v>
      </c>
      <c r="H210" s="63">
        <f t="shared" si="173"/>
        <v>217.07399999999998</v>
      </c>
      <c r="I210" s="66">
        <f t="shared" si="174"/>
        <v>93</v>
      </c>
      <c r="J210" s="65">
        <v>36.052500000000002</v>
      </c>
      <c r="K210" s="63">
        <f t="shared" si="175"/>
        <v>3352.8825000000002</v>
      </c>
      <c r="L210" s="34">
        <f t="shared" si="176"/>
        <v>3569.9565000000002</v>
      </c>
    </row>
    <row r="211" spans="1:12" x14ac:dyDescent="0.25">
      <c r="A211" s="14">
        <v>5</v>
      </c>
      <c r="B211" s="15" t="s">
        <v>220</v>
      </c>
      <c r="C211" s="61">
        <v>13</v>
      </c>
      <c r="D211" s="73">
        <v>0</v>
      </c>
      <c r="E211" s="75">
        <f t="shared" si="178"/>
        <v>13</v>
      </c>
      <c r="F211" s="61" t="s">
        <v>5</v>
      </c>
      <c r="G211" s="62">
        <v>5.3699999999999992</v>
      </c>
      <c r="H211" s="63">
        <f t="shared" si="173"/>
        <v>69.809999999999988</v>
      </c>
      <c r="I211" s="66">
        <f t="shared" si="174"/>
        <v>93</v>
      </c>
      <c r="J211" s="65">
        <v>2.9249999999999998</v>
      </c>
      <c r="K211" s="63">
        <f t="shared" si="175"/>
        <v>272.02499999999998</v>
      </c>
      <c r="L211" s="34">
        <f t="shared" si="176"/>
        <v>341.83499999999998</v>
      </c>
    </row>
    <row r="212" spans="1:12" ht="16.5" thickBot="1" x14ac:dyDescent="0.3">
      <c r="A212" s="14"/>
      <c r="B212" s="15"/>
      <c r="C212" s="61"/>
      <c r="D212" s="73"/>
      <c r="E212" s="75"/>
      <c r="F212" s="69"/>
      <c r="G212" s="62"/>
      <c r="H212" s="63"/>
      <c r="I212" s="64"/>
      <c r="J212" s="65"/>
      <c r="K212" s="63"/>
      <c r="L212" s="34"/>
    </row>
    <row r="213" spans="1:12" ht="15.75" customHeight="1" thickBot="1" x14ac:dyDescent="0.3">
      <c r="A213" s="114" t="s">
        <v>61</v>
      </c>
      <c r="B213" s="115"/>
      <c r="C213" s="61"/>
      <c r="D213" s="73"/>
      <c r="E213" s="75"/>
      <c r="F213" s="69"/>
      <c r="G213" s="80"/>
      <c r="H213" s="80"/>
      <c r="I213" s="81"/>
      <c r="J213" s="77"/>
      <c r="K213" s="66"/>
      <c r="L213" s="24"/>
    </row>
    <row r="214" spans="1:12" x14ac:dyDescent="0.25">
      <c r="A214" s="14">
        <v>1</v>
      </c>
      <c r="B214" s="60" t="s">
        <v>60</v>
      </c>
      <c r="C214" s="103">
        <v>1448</v>
      </c>
      <c r="D214" s="73">
        <v>0</v>
      </c>
      <c r="E214" s="75">
        <f t="shared" ref="E214" si="179">C214*(1+D214)</f>
        <v>1448</v>
      </c>
      <c r="F214" s="61" t="s">
        <v>5</v>
      </c>
      <c r="G214" s="62">
        <v>0.89999999999999991</v>
      </c>
      <c r="H214" s="63">
        <f t="shared" ref="H214:H219" si="180">G214*E214</f>
        <v>1303.1999999999998</v>
      </c>
      <c r="I214" s="66">
        <f t="shared" ref="I214:I219" si="181">L$4</f>
        <v>93</v>
      </c>
      <c r="J214" s="65">
        <v>412</v>
      </c>
      <c r="K214" s="63">
        <f t="shared" ref="K214:K219" si="182">J214*I214</f>
        <v>38316</v>
      </c>
      <c r="L214" s="34">
        <f t="shared" ref="L214:L219" si="183">K214+H214</f>
        <v>39619.199999999997</v>
      </c>
    </row>
    <row r="215" spans="1:12" x14ac:dyDescent="0.25">
      <c r="A215" s="14">
        <v>2</v>
      </c>
      <c r="B215" s="15" t="s">
        <v>221</v>
      </c>
      <c r="C215" s="61">
        <v>27</v>
      </c>
      <c r="D215" s="73">
        <v>0</v>
      </c>
      <c r="E215" s="75">
        <f t="shared" ref="E215:E219" si="184">C215*(1+D215)</f>
        <v>27</v>
      </c>
      <c r="F215" s="61" t="s">
        <v>5</v>
      </c>
      <c r="G215" s="62">
        <v>6.0659999999999998</v>
      </c>
      <c r="H215" s="63">
        <f t="shared" si="180"/>
        <v>163.78199999999998</v>
      </c>
      <c r="I215" s="66">
        <f t="shared" si="181"/>
        <v>93</v>
      </c>
      <c r="J215" s="65">
        <v>9.1125000000000007</v>
      </c>
      <c r="K215" s="63">
        <f t="shared" si="182"/>
        <v>847.46250000000009</v>
      </c>
      <c r="L215" s="34">
        <f t="shared" si="183"/>
        <v>1011.2445</v>
      </c>
    </row>
    <row r="216" spans="1:12" x14ac:dyDescent="0.25">
      <c r="A216" s="14">
        <v>3</v>
      </c>
      <c r="B216" s="15" t="s">
        <v>98</v>
      </c>
      <c r="C216" s="61">
        <v>16</v>
      </c>
      <c r="D216" s="73">
        <v>0</v>
      </c>
      <c r="E216" s="75">
        <f t="shared" si="184"/>
        <v>16</v>
      </c>
      <c r="F216" s="61" t="s">
        <v>5</v>
      </c>
      <c r="G216" s="62">
        <v>10.973999999999998</v>
      </c>
      <c r="H216" s="63">
        <f t="shared" si="180"/>
        <v>175.58399999999997</v>
      </c>
      <c r="I216" s="66">
        <f t="shared" si="181"/>
        <v>93</v>
      </c>
      <c r="J216" s="65">
        <v>6.66</v>
      </c>
      <c r="K216" s="63">
        <f t="shared" si="182"/>
        <v>619.38</v>
      </c>
      <c r="L216" s="34">
        <f t="shared" si="183"/>
        <v>794.96399999999994</v>
      </c>
    </row>
    <row r="217" spans="1:12" x14ac:dyDescent="0.25">
      <c r="A217" s="14">
        <v>4</v>
      </c>
      <c r="B217" s="15" t="s">
        <v>222</v>
      </c>
      <c r="C217" s="61">
        <v>637</v>
      </c>
      <c r="D217" s="73">
        <v>0</v>
      </c>
      <c r="E217" s="75">
        <f t="shared" si="184"/>
        <v>637</v>
      </c>
      <c r="F217" s="61" t="s">
        <v>5</v>
      </c>
      <c r="G217" s="62">
        <v>6.5880000000000001</v>
      </c>
      <c r="H217" s="63">
        <f t="shared" si="180"/>
        <v>4196.5560000000005</v>
      </c>
      <c r="I217" s="66">
        <f t="shared" si="181"/>
        <v>93</v>
      </c>
      <c r="J217" s="65">
        <v>188.71125000000001</v>
      </c>
      <c r="K217" s="63">
        <f t="shared" si="182"/>
        <v>17550.146250000002</v>
      </c>
      <c r="L217" s="34">
        <f t="shared" si="183"/>
        <v>21746.702250000002</v>
      </c>
    </row>
    <row r="218" spans="1:12" x14ac:dyDescent="0.25">
      <c r="A218" s="14">
        <v>5</v>
      </c>
      <c r="B218" s="15" t="s">
        <v>99</v>
      </c>
      <c r="C218" s="61">
        <v>489</v>
      </c>
      <c r="D218" s="73">
        <v>0</v>
      </c>
      <c r="E218" s="75">
        <f t="shared" si="184"/>
        <v>489</v>
      </c>
      <c r="F218" s="61" t="s">
        <v>5</v>
      </c>
      <c r="G218" s="62">
        <v>10.973999999999998</v>
      </c>
      <c r="H218" s="63">
        <f t="shared" si="180"/>
        <v>5366.2859999999991</v>
      </c>
      <c r="I218" s="66">
        <f t="shared" si="181"/>
        <v>93</v>
      </c>
      <c r="J218" s="65">
        <v>170.53875000000002</v>
      </c>
      <c r="K218" s="63">
        <f t="shared" si="182"/>
        <v>15860.103750000002</v>
      </c>
      <c r="L218" s="34">
        <f t="shared" si="183"/>
        <v>21226.389750000002</v>
      </c>
    </row>
    <row r="219" spans="1:12" x14ac:dyDescent="0.25">
      <c r="A219" s="14">
        <v>6</v>
      </c>
      <c r="B219" s="15" t="s">
        <v>100</v>
      </c>
      <c r="C219" s="61">
        <v>66</v>
      </c>
      <c r="D219" s="73">
        <v>0</v>
      </c>
      <c r="E219" s="75">
        <f t="shared" si="184"/>
        <v>66</v>
      </c>
      <c r="F219" s="61" t="s">
        <v>5</v>
      </c>
      <c r="G219" s="62">
        <v>10.973999999999998</v>
      </c>
      <c r="H219" s="63">
        <f t="shared" si="180"/>
        <v>724.28399999999988</v>
      </c>
      <c r="I219" s="66">
        <f t="shared" si="181"/>
        <v>93</v>
      </c>
      <c r="J219" s="65">
        <v>25.740000000000002</v>
      </c>
      <c r="K219" s="63">
        <f t="shared" si="182"/>
        <v>2393.8200000000002</v>
      </c>
      <c r="L219" s="34">
        <f t="shared" si="183"/>
        <v>3118.1040000000003</v>
      </c>
    </row>
    <row r="220" spans="1:12" ht="16.5" thickBot="1" x14ac:dyDescent="0.3">
      <c r="A220" s="14"/>
      <c r="B220" s="15"/>
      <c r="C220" s="61"/>
      <c r="D220" s="73"/>
      <c r="E220" s="75"/>
      <c r="F220" s="69"/>
      <c r="G220" s="62"/>
      <c r="H220" s="63"/>
      <c r="I220" s="64"/>
      <c r="J220" s="65"/>
      <c r="K220" s="63"/>
      <c r="L220" s="34"/>
    </row>
    <row r="221" spans="1:12" ht="15.75" customHeight="1" thickBot="1" x14ac:dyDescent="0.3">
      <c r="A221" s="114" t="s">
        <v>27</v>
      </c>
      <c r="B221" s="115"/>
      <c r="C221" s="61"/>
      <c r="D221" s="73"/>
      <c r="E221" s="75"/>
      <c r="F221" s="69"/>
      <c r="G221" s="80"/>
      <c r="H221" s="80"/>
      <c r="I221" s="81"/>
      <c r="J221" s="77"/>
      <c r="K221" s="66"/>
      <c r="L221" s="24"/>
    </row>
    <row r="222" spans="1:12" x14ac:dyDescent="0.25">
      <c r="A222" s="14">
        <v>1</v>
      </c>
      <c r="B222" s="15" t="s">
        <v>223</v>
      </c>
      <c r="C222" s="61">
        <v>5</v>
      </c>
      <c r="D222" s="73">
        <v>0</v>
      </c>
      <c r="E222" s="75">
        <f t="shared" ref="E222:E224" si="185">C222*(1+D222)</f>
        <v>5</v>
      </c>
      <c r="F222" s="61" t="s">
        <v>5</v>
      </c>
      <c r="G222" s="62">
        <v>2.016</v>
      </c>
      <c r="H222" s="63">
        <f t="shared" ref="H222:H224" si="186">G222*E222</f>
        <v>10.08</v>
      </c>
      <c r="I222" s="66">
        <f t="shared" ref="I222:I224" si="187">L$4</f>
        <v>93</v>
      </c>
      <c r="J222" s="65">
        <v>1.05</v>
      </c>
      <c r="K222" s="63">
        <f t="shared" ref="K222:K224" si="188">J222*I222</f>
        <v>97.65</v>
      </c>
      <c r="L222" s="34">
        <f t="shared" ref="L222:L224" si="189">K222+H222</f>
        <v>107.73</v>
      </c>
    </row>
    <row r="223" spans="1:12" x14ac:dyDescent="0.25">
      <c r="A223" s="14">
        <v>2</v>
      </c>
      <c r="B223" s="15" t="s">
        <v>101</v>
      </c>
      <c r="C223" s="61">
        <v>2</v>
      </c>
      <c r="D223" s="73">
        <v>0</v>
      </c>
      <c r="E223" s="75">
        <f t="shared" si="185"/>
        <v>2</v>
      </c>
      <c r="F223" s="61" t="s">
        <v>5</v>
      </c>
      <c r="G223" s="62">
        <v>4.5</v>
      </c>
      <c r="H223" s="63">
        <f t="shared" si="186"/>
        <v>9</v>
      </c>
      <c r="I223" s="66">
        <f t="shared" si="187"/>
        <v>93</v>
      </c>
      <c r="J223" s="65">
        <v>0.50250000000000006</v>
      </c>
      <c r="K223" s="63">
        <f t="shared" si="188"/>
        <v>46.732500000000009</v>
      </c>
      <c r="L223" s="34">
        <f t="shared" si="189"/>
        <v>55.732500000000009</v>
      </c>
    </row>
    <row r="224" spans="1:12" x14ac:dyDescent="0.25">
      <c r="A224" s="14">
        <v>3</v>
      </c>
      <c r="B224" s="15" t="s">
        <v>224</v>
      </c>
      <c r="C224" s="61">
        <v>8</v>
      </c>
      <c r="D224" s="73">
        <v>0</v>
      </c>
      <c r="E224" s="75">
        <f t="shared" si="185"/>
        <v>8</v>
      </c>
      <c r="F224" s="61" t="s">
        <v>5</v>
      </c>
      <c r="G224" s="62">
        <v>4.5</v>
      </c>
      <c r="H224" s="63">
        <f t="shared" si="186"/>
        <v>36</v>
      </c>
      <c r="I224" s="66">
        <f t="shared" si="187"/>
        <v>93</v>
      </c>
      <c r="J224" s="65">
        <v>2.0100000000000002</v>
      </c>
      <c r="K224" s="63">
        <f t="shared" si="188"/>
        <v>186.93000000000004</v>
      </c>
      <c r="L224" s="34">
        <f t="shared" si="189"/>
        <v>222.93000000000004</v>
      </c>
    </row>
    <row r="225" spans="1:12" ht="16.5" thickBot="1" x14ac:dyDescent="0.3">
      <c r="A225" s="14"/>
      <c r="B225" s="15"/>
      <c r="C225" s="61"/>
      <c r="D225" s="73"/>
      <c r="E225" s="75"/>
      <c r="F225" s="69"/>
      <c r="G225" s="62"/>
      <c r="H225" s="63"/>
      <c r="I225" s="64"/>
      <c r="J225" s="65"/>
      <c r="K225" s="63"/>
      <c r="L225" s="34"/>
    </row>
    <row r="226" spans="1:12" s="11" customFormat="1" ht="15.75" customHeight="1" thickBot="1" x14ac:dyDescent="0.3">
      <c r="A226" s="114" t="s">
        <v>345</v>
      </c>
      <c r="B226" s="115"/>
      <c r="C226" s="12"/>
      <c r="D226" s="73"/>
      <c r="E226" s="74"/>
      <c r="F226" s="69"/>
      <c r="G226" s="75"/>
      <c r="H226" s="69"/>
      <c r="I226" s="76"/>
      <c r="J226" s="77"/>
      <c r="K226" s="66"/>
      <c r="L226" s="24"/>
    </row>
    <row r="227" spans="1:12" s="11" customFormat="1" x14ac:dyDescent="0.25">
      <c r="A227" s="117" t="s">
        <v>335</v>
      </c>
      <c r="B227" s="118"/>
      <c r="C227" s="32"/>
      <c r="D227" s="73"/>
      <c r="E227" s="74"/>
      <c r="F227" s="69"/>
      <c r="G227" s="78"/>
      <c r="H227" s="77"/>
      <c r="I227" s="66"/>
      <c r="J227" s="65"/>
      <c r="K227" s="77"/>
      <c r="L227" s="10"/>
    </row>
    <row r="228" spans="1:12" s="11" customFormat="1" ht="15.75" customHeight="1" x14ac:dyDescent="0.25">
      <c r="A228" s="25">
        <v>1</v>
      </c>
      <c r="B228" s="13" t="s">
        <v>225</v>
      </c>
      <c r="C228" s="32">
        <v>3544</v>
      </c>
      <c r="D228" s="73">
        <v>0.05</v>
      </c>
      <c r="E228" s="74">
        <f t="shared" ref="E228" si="190">C228*(1+D228)</f>
        <v>3721.2000000000003</v>
      </c>
      <c r="F228" s="82" t="s">
        <v>6</v>
      </c>
      <c r="G228" s="83">
        <v>0.99402000000000001</v>
      </c>
      <c r="H228" s="63">
        <f t="shared" ref="H228" si="191">G228*E228</f>
        <v>3698.9472240000005</v>
      </c>
      <c r="I228" s="66">
        <f t="shared" ref="I228" si="192">L$4</f>
        <v>93</v>
      </c>
      <c r="J228" s="65">
        <v>87.713999999999999</v>
      </c>
      <c r="K228" s="63">
        <f t="shared" ref="K228" si="193">J228*I228</f>
        <v>8157.402</v>
      </c>
      <c r="L228" s="34">
        <f t="shared" ref="L228" si="194">K228+H228</f>
        <v>11856.349224000001</v>
      </c>
    </row>
    <row r="229" spans="1:12" s="11" customFormat="1" ht="15.75" customHeight="1" thickBot="1" x14ac:dyDescent="0.3">
      <c r="A229" s="33"/>
      <c r="B229" s="13"/>
      <c r="C229" s="32"/>
      <c r="D229" s="73"/>
      <c r="E229" s="74"/>
      <c r="F229" s="69"/>
      <c r="G229" s="62"/>
      <c r="H229" s="63"/>
      <c r="I229" s="64"/>
      <c r="J229" s="65"/>
      <c r="K229" s="63"/>
      <c r="L229" s="34"/>
    </row>
    <row r="230" spans="1:12" s="11" customFormat="1" ht="15.75" customHeight="1" thickBot="1" x14ac:dyDescent="0.3">
      <c r="A230" s="114" t="s">
        <v>228</v>
      </c>
      <c r="B230" s="115"/>
      <c r="C230" s="32"/>
      <c r="D230" s="73"/>
      <c r="E230" s="74"/>
      <c r="F230" s="69"/>
      <c r="G230" s="62"/>
      <c r="H230" s="63"/>
      <c r="I230" s="64"/>
      <c r="J230" s="65"/>
      <c r="K230" s="63"/>
      <c r="L230" s="34"/>
    </row>
    <row r="231" spans="1:12" s="11" customFormat="1" ht="15.75" customHeight="1" thickBot="1" x14ac:dyDescent="0.3">
      <c r="A231" s="114" t="s">
        <v>23</v>
      </c>
      <c r="B231" s="115"/>
      <c r="C231" s="32"/>
      <c r="D231" s="73"/>
      <c r="E231" s="74"/>
      <c r="F231" s="69"/>
      <c r="G231" s="62"/>
      <c r="H231" s="63"/>
      <c r="I231" s="64"/>
      <c r="J231" s="65"/>
      <c r="K231" s="63"/>
      <c r="L231" s="34"/>
    </row>
    <row r="232" spans="1:12" s="11" customFormat="1" ht="15.75" customHeight="1" x14ac:dyDescent="0.25">
      <c r="A232" s="33">
        <v>1</v>
      </c>
      <c r="B232" s="13" t="s">
        <v>226</v>
      </c>
      <c r="C232" s="32">
        <v>107</v>
      </c>
      <c r="D232" s="73">
        <v>0</v>
      </c>
      <c r="E232" s="75">
        <f t="shared" ref="E232" si="195">C232*(1+D232)</f>
        <v>107</v>
      </c>
      <c r="F232" s="82" t="s">
        <v>5</v>
      </c>
      <c r="G232" s="83">
        <v>4.1339999999999995</v>
      </c>
      <c r="H232" s="63">
        <f t="shared" ref="H232:H233" si="196">G232*E232</f>
        <v>442.33799999999997</v>
      </c>
      <c r="I232" s="66">
        <f t="shared" ref="I232:I233" si="197">L$4</f>
        <v>93</v>
      </c>
      <c r="J232" s="65">
        <v>24.075000000000003</v>
      </c>
      <c r="K232" s="63">
        <f t="shared" ref="K232:K233" si="198">J232*I232</f>
        <v>2238.9750000000004</v>
      </c>
      <c r="L232" s="34">
        <f t="shared" ref="L232:L233" si="199">K232+H232</f>
        <v>2681.3130000000001</v>
      </c>
    </row>
    <row r="233" spans="1:12" s="11" customFormat="1" ht="15.75" customHeight="1" x14ac:dyDescent="0.25">
      <c r="A233" s="33">
        <v>2</v>
      </c>
      <c r="B233" s="13" t="s">
        <v>227</v>
      </c>
      <c r="C233" s="32">
        <v>107</v>
      </c>
      <c r="D233" s="73">
        <v>0</v>
      </c>
      <c r="E233" s="75">
        <f t="shared" ref="E233" si="200">C233*(1+D233)</f>
        <v>107</v>
      </c>
      <c r="F233" s="82" t="s">
        <v>5</v>
      </c>
      <c r="G233" s="83">
        <v>5.3699999999999992</v>
      </c>
      <c r="H233" s="63">
        <f t="shared" si="196"/>
        <v>574.58999999999992</v>
      </c>
      <c r="I233" s="66">
        <f t="shared" si="197"/>
        <v>93</v>
      </c>
      <c r="J233" s="65">
        <v>24.075000000000003</v>
      </c>
      <c r="K233" s="63">
        <f t="shared" si="198"/>
        <v>2238.9750000000004</v>
      </c>
      <c r="L233" s="34">
        <f t="shared" si="199"/>
        <v>2813.5650000000005</v>
      </c>
    </row>
    <row r="234" spans="1:12" s="11" customFormat="1" ht="15.75" customHeight="1" thickBot="1" x14ac:dyDescent="0.3">
      <c r="A234" s="33"/>
      <c r="B234" s="13"/>
      <c r="C234" s="32"/>
      <c r="D234" s="73"/>
      <c r="E234" s="75"/>
      <c r="F234" s="69"/>
      <c r="G234" s="62"/>
      <c r="H234" s="63"/>
      <c r="I234" s="64"/>
      <c r="J234" s="65"/>
      <c r="K234" s="63"/>
      <c r="L234" s="34"/>
    </row>
    <row r="235" spans="1:12" s="11" customFormat="1" ht="15.75" customHeight="1" thickBot="1" x14ac:dyDescent="0.3">
      <c r="A235" s="114" t="s">
        <v>39</v>
      </c>
      <c r="B235" s="115"/>
      <c r="C235" s="32"/>
      <c r="D235" s="73"/>
      <c r="E235" s="75"/>
      <c r="F235" s="69"/>
      <c r="G235" s="62"/>
      <c r="H235" s="63"/>
      <c r="I235" s="64"/>
      <c r="J235" s="65"/>
      <c r="K235" s="63"/>
      <c r="L235" s="34"/>
    </row>
    <row r="236" spans="1:12" s="11" customFormat="1" ht="15.75" customHeight="1" x14ac:dyDescent="0.25">
      <c r="A236" s="33">
        <v>1</v>
      </c>
      <c r="B236" s="13" t="s">
        <v>229</v>
      </c>
      <c r="C236" s="32">
        <v>315</v>
      </c>
      <c r="D236" s="73">
        <v>0</v>
      </c>
      <c r="E236" s="75">
        <f t="shared" ref="E236" si="201">C236*(1+D236)</f>
        <v>315</v>
      </c>
      <c r="F236" s="82" t="s">
        <v>5</v>
      </c>
      <c r="G236" s="83">
        <v>8.8679999999999986</v>
      </c>
      <c r="H236" s="63">
        <f t="shared" ref="H236" si="202">G236*E236</f>
        <v>2793.4199999999996</v>
      </c>
      <c r="I236" s="66">
        <f t="shared" ref="I236" si="203">L$4</f>
        <v>93</v>
      </c>
      <c r="J236" s="65">
        <v>116.94375000000001</v>
      </c>
      <c r="K236" s="63">
        <f t="shared" ref="K236" si="204">J236*I236</f>
        <v>10875.768750000001</v>
      </c>
      <c r="L236" s="34">
        <f t="shared" ref="L236" si="205">K236+H236</f>
        <v>13669.188750000001</v>
      </c>
    </row>
    <row r="237" spans="1:12" s="11" customFormat="1" ht="15.75" customHeight="1" thickBot="1" x14ac:dyDescent="0.3">
      <c r="A237" s="33"/>
      <c r="B237" s="13"/>
      <c r="C237" s="32"/>
      <c r="D237" s="73"/>
      <c r="E237" s="75"/>
      <c r="F237" s="69"/>
      <c r="G237" s="62"/>
      <c r="H237" s="63"/>
      <c r="I237" s="64"/>
      <c r="J237" s="65"/>
      <c r="K237" s="63"/>
      <c r="L237" s="34"/>
    </row>
    <row r="238" spans="1:12" s="11" customFormat="1" ht="15.75" customHeight="1" thickBot="1" x14ac:dyDescent="0.3">
      <c r="A238" s="114" t="s">
        <v>171</v>
      </c>
      <c r="B238" s="115"/>
      <c r="C238" s="12"/>
      <c r="D238" s="73"/>
      <c r="E238" s="74"/>
      <c r="F238" s="69"/>
      <c r="G238" s="75"/>
      <c r="H238" s="69"/>
      <c r="I238" s="76"/>
      <c r="J238" s="77"/>
      <c r="K238" s="66"/>
      <c r="L238" s="24"/>
    </row>
    <row r="239" spans="1:12" s="11" customFormat="1" x14ac:dyDescent="0.25">
      <c r="A239" s="117" t="s">
        <v>336</v>
      </c>
      <c r="B239" s="118"/>
      <c r="C239" s="32"/>
      <c r="D239" s="73"/>
      <c r="E239" s="74"/>
      <c r="F239" s="69"/>
      <c r="G239" s="78"/>
      <c r="H239" s="77"/>
      <c r="I239" s="66"/>
      <c r="J239" s="65"/>
      <c r="K239" s="77"/>
      <c r="L239" s="10"/>
    </row>
    <row r="240" spans="1:12" s="11" customFormat="1" ht="15.75" customHeight="1" x14ac:dyDescent="0.25">
      <c r="A240" s="25">
        <v>1</v>
      </c>
      <c r="B240" s="56" t="s">
        <v>107</v>
      </c>
      <c r="C240" s="55">
        <v>266</v>
      </c>
      <c r="D240" s="73">
        <v>0.05</v>
      </c>
      <c r="E240" s="74">
        <f t="shared" ref="E240:E241" si="206">C240*(1+D240)</f>
        <v>279.3</v>
      </c>
      <c r="F240" s="82" t="s">
        <v>6</v>
      </c>
      <c r="G240" s="68">
        <v>1.3489799999999998</v>
      </c>
      <c r="H240" s="63">
        <f t="shared" ref="H240:H242" si="207">G240*E240</f>
        <v>376.77011399999998</v>
      </c>
      <c r="I240" s="66">
        <f t="shared" ref="I240:I242" si="208">L$4</f>
        <v>93</v>
      </c>
      <c r="J240" s="65">
        <v>9.4962000000000018</v>
      </c>
      <c r="K240" s="63">
        <f t="shared" ref="K240:K242" si="209">J240*I240</f>
        <v>883.14660000000015</v>
      </c>
      <c r="L240" s="34">
        <f t="shared" ref="L240:L242" si="210">K240+H240</f>
        <v>1259.9167140000002</v>
      </c>
    </row>
    <row r="241" spans="1:13" s="11" customFormat="1" ht="15.75" customHeight="1" x14ac:dyDescent="0.25">
      <c r="A241" s="25">
        <v>2</v>
      </c>
      <c r="B241" s="13" t="s">
        <v>102</v>
      </c>
      <c r="C241" s="32">
        <v>581</v>
      </c>
      <c r="D241" s="73">
        <v>0.05</v>
      </c>
      <c r="E241" s="74">
        <f t="shared" si="206"/>
        <v>610.05000000000007</v>
      </c>
      <c r="F241" s="82" t="s">
        <v>6</v>
      </c>
      <c r="G241" s="83">
        <v>2.5347</v>
      </c>
      <c r="H241" s="63">
        <f t="shared" si="207"/>
        <v>1546.2937350000002</v>
      </c>
      <c r="I241" s="66">
        <f t="shared" si="208"/>
        <v>93</v>
      </c>
      <c r="J241" s="65">
        <v>28.759499999999996</v>
      </c>
      <c r="K241" s="63">
        <f t="shared" si="209"/>
        <v>2674.6334999999995</v>
      </c>
      <c r="L241" s="34">
        <f t="shared" si="210"/>
        <v>4220.9272349999992</v>
      </c>
    </row>
    <row r="242" spans="1:13" s="11" customFormat="1" ht="15.75" customHeight="1" x14ac:dyDescent="0.25">
      <c r="A242" s="25">
        <v>3</v>
      </c>
      <c r="B242" s="13" t="s">
        <v>108</v>
      </c>
      <c r="C242" s="32">
        <v>269</v>
      </c>
      <c r="D242" s="73">
        <v>0.05</v>
      </c>
      <c r="E242" s="74">
        <f t="shared" ref="E242" si="211">C242*(1+D242)</f>
        <v>282.45</v>
      </c>
      <c r="F242" s="82" t="s">
        <v>6</v>
      </c>
      <c r="G242" s="83">
        <v>3.9262799999999998</v>
      </c>
      <c r="H242" s="63">
        <f t="shared" si="207"/>
        <v>1108.9777859999999</v>
      </c>
      <c r="I242" s="66">
        <f t="shared" si="208"/>
        <v>93</v>
      </c>
      <c r="J242" s="65">
        <v>22.192500000000003</v>
      </c>
      <c r="K242" s="63">
        <f t="shared" si="209"/>
        <v>2063.9025000000001</v>
      </c>
      <c r="L242" s="34">
        <f t="shared" si="210"/>
        <v>3172.8802860000001</v>
      </c>
    </row>
    <row r="243" spans="1:13" s="11" customFormat="1" ht="15.75" customHeight="1" x14ac:dyDescent="0.25">
      <c r="A243" s="25">
        <v>4</v>
      </c>
      <c r="B243" s="13" t="s">
        <v>109</v>
      </c>
      <c r="C243" s="32">
        <v>347</v>
      </c>
      <c r="D243" s="73">
        <v>0.05</v>
      </c>
      <c r="E243" s="74">
        <f t="shared" ref="E243" si="212">C243*(1+D243)</f>
        <v>364.35</v>
      </c>
      <c r="F243" s="82" t="s">
        <v>6</v>
      </c>
      <c r="G243" s="83">
        <v>5.2559999999999993</v>
      </c>
      <c r="H243" s="63">
        <f t="shared" ref="H243" si="213">G243*E243</f>
        <v>1915.0236</v>
      </c>
      <c r="I243" s="66">
        <f t="shared" ref="I243" si="214">L$4</f>
        <v>93</v>
      </c>
      <c r="J243" s="65">
        <v>35.784375000000004</v>
      </c>
      <c r="K243" s="63">
        <f t="shared" ref="K243" si="215">J243*I243</f>
        <v>3327.9468750000005</v>
      </c>
      <c r="L243" s="34">
        <f t="shared" ref="L243" si="216">K243+H243</f>
        <v>5242.9704750000001</v>
      </c>
    </row>
    <row r="244" spans="1:13" s="11" customFormat="1" ht="15.75" customHeight="1" thickBot="1" x14ac:dyDescent="0.3">
      <c r="A244" s="33"/>
      <c r="B244" s="13"/>
      <c r="C244" s="32"/>
      <c r="D244" s="73"/>
      <c r="E244" s="74"/>
      <c r="F244" s="69"/>
      <c r="G244" s="78"/>
      <c r="H244" s="77"/>
      <c r="I244" s="66"/>
      <c r="J244" s="65"/>
      <c r="K244" s="77"/>
      <c r="L244" s="10"/>
    </row>
    <row r="245" spans="1:13" ht="15.75" customHeight="1" thickBot="1" x14ac:dyDescent="0.3">
      <c r="A245" s="114" t="s">
        <v>104</v>
      </c>
      <c r="B245" s="115"/>
      <c r="C245" s="61"/>
      <c r="D245" s="73"/>
      <c r="E245" s="75"/>
      <c r="F245" s="69"/>
      <c r="G245" s="80"/>
      <c r="H245" s="80"/>
      <c r="I245" s="81"/>
      <c r="J245" s="77"/>
      <c r="K245" s="66"/>
      <c r="L245" s="24"/>
    </row>
    <row r="246" spans="1:13" ht="15.75" customHeight="1" thickBot="1" x14ac:dyDescent="0.3">
      <c r="A246" s="114" t="s">
        <v>23</v>
      </c>
      <c r="B246" s="115"/>
      <c r="C246" s="61"/>
      <c r="D246" s="73"/>
      <c r="E246" s="75"/>
      <c r="F246" s="69"/>
      <c r="G246" s="80"/>
      <c r="H246" s="80"/>
      <c r="I246" s="81"/>
      <c r="J246" s="77"/>
      <c r="K246" s="66"/>
      <c r="L246" s="24"/>
    </row>
    <row r="247" spans="1:13" x14ac:dyDescent="0.25">
      <c r="A247" s="14">
        <v>1</v>
      </c>
      <c r="B247" s="15" t="s">
        <v>110</v>
      </c>
      <c r="C247" s="61">
        <v>19</v>
      </c>
      <c r="D247" s="73">
        <v>0</v>
      </c>
      <c r="E247" s="75">
        <f t="shared" ref="E247:E249" si="217">C247*(1+D247)</f>
        <v>19</v>
      </c>
      <c r="F247" s="82" t="s">
        <v>5</v>
      </c>
      <c r="G247" s="83">
        <v>7.3919999999999995</v>
      </c>
      <c r="H247" s="63">
        <f t="shared" ref="H247:H250" si="218">G247*E247</f>
        <v>140.44799999999998</v>
      </c>
      <c r="I247" s="66">
        <f t="shared" ref="I247:I250" si="219">L$4</f>
        <v>93</v>
      </c>
      <c r="J247" s="65">
        <v>5.2725</v>
      </c>
      <c r="K247" s="63">
        <f t="shared" ref="K247:K250" si="220">J247*I247</f>
        <v>490.34249999999997</v>
      </c>
      <c r="L247" s="34">
        <f t="shared" ref="L247:L250" si="221">K247+H247</f>
        <v>630.79049999999995</v>
      </c>
    </row>
    <row r="248" spans="1:13" x14ac:dyDescent="0.25">
      <c r="A248" s="14">
        <v>2</v>
      </c>
      <c r="B248" s="15" t="s">
        <v>103</v>
      </c>
      <c r="C248" s="61">
        <v>10</v>
      </c>
      <c r="D248" s="73">
        <v>0</v>
      </c>
      <c r="E248" s="75">
        <f t="shared" ref="E248" si="222">C248*(1+D248)</f>
        <v>10</v>
      </c>
      <c r="F248" s="82" t="s">
        <v>5</v>
      </c>
      <c r="G248" s="83">
        <v>10.65</v>
      </c>
      <c r="H248" s="63">
        <f t="shared" si="218"/>
        <v>106.5</v>
      </c>
      <c r="I248" s="66">
        <f t="shared" si="219"/>
        <v>93</v>
      </c>
      <c r="J248" s="65">
        <v>4.5749999999999993</v>
      </c>
      <c r="K248" s="63">
        <f t="shared" si="220"/>
        <v>425.47499999999991</v>
      </c>
      <c r="L248" s="34">
        <f t="shared" si="221"/>
        <v>531.97499999999991</v>
      </c>
    </row>
    <row r="249" spans="1:13" x14ac:dyDescent="0.25">
      <c r="A249" s="14">
        <v>3</v>
      </c>
      <c r="B249" s="15" t="s">
        <v>111</v>
      </c>
      <c r="C249" s="61">
        <v>1</v>
      </c>
      <c r="D249" s="73">
        <v>0</v>
      </c>
      <c r="E249" s="75">
        <f t="shared" si="217"/>
        <v>1</v>
      </c>
      <c r="F249" s="82" t="s">
        <v>5</v>
      </c>
      <c r="G249" s="83">
        <v>93.378</v>
      </c>
      <c r="H249" s="63">
        <f t="shared" si="218"/>
        <v>93.378</v>
      </c>
      <c r="I249" s="66">
        <f t="shared" si="219"/>
        <v>93</v>
      </c>
      <c r="J249" s="65">
        <v>0.74249999999999994</v>
      </c>
      <c r="K249" s="63">
        <f t="shared" si="220"/>
        <v>69.052499999999995</v>
      </c>
      <c r="L249" s="34">
        <f t="shared" si="221"/>
        <v>162.43049999999999</v>
      </c>
    </row>
    <row r="250" spans="1:13" x14ac:dyDescent="0.25">
      <c r="A250" s="14">
        <v>4</v>
      </c>
      <c r="B250" s="60" t="s">
        <v>384</v>
      </c>
      <c r="C250" s="82">
        <v>1</v>
      </c>
      <c r="D250" s="73">
        <v>0</v>
      </c>
      <c r="E250" s="75">
        <f t="shared" ref="E250" si="223">C250*(1+D250)</f>
        <v>1</v>
      </c>
      <c r="F250" s="82" t="s">
        <v>5</v>
      </c>
      <c r="G250" s="83">
        <v>7.39</v>
      </c>
      <c r="H250" s="63">
        <f t="shared" si="218"/>
        <v>7.39</v>
      </c>
      <c r="I250" s="66">
        <f t="shared" si="219"/>
        <v>93</v>
      </c>
      <c r="J250" s="65">
        <v>0.37</v>
      </c>
      <c r="K250" s="63">
        <f t="shared" si="220"/>
        <v>34.409999999999997</v>
      </c>
      <c r="L250" s="34">
        <f t="shared" si="221"/>
        <v>41.8</v>
      </c>
      <c r="M250" s="95"/>
    </row>
    <row r="251" spans="1:13" ht="16.5" thickBot="1" x14ac:dyDescent="0.3">
      <c r="A251" s="14"/>
      <c r="B251" s="15"/>
      <c r="C251" s="61"/>
      <c r="D251" s="73"/>
      <c r="E251" s="75"/>
      <c r="F251" s="69"/>
      <c r="G251" s="62"/>
      <c r="H251" s="63"/>
      <c r="I251" s="64"/>
      <c r="J251" s="65"/>
      <c r="K251" s="63"/>
      <c r="L251" s="34"/>
    </row>
    <row r="252" spans="1:13" ht="16.5" thickBot="1" x14ac:dyDescent="0.3">
      <c r="A252" s="114" t="s">
        <v>39</v>
      </c>
      <c r="B252" s="115"/>
      <c r="C252" s="61"/>
      <c r="D252" s="73"/>
      <c r="E252" s="75"/>
      <c r="F252" s="69"/>
      <c r="G252" s="62"/>
      <c r="H252" s="63"/>
      <c r="I252" s="64"/>
      <c r="J252" s="65"/>
      <c r="K252" s="63"/>
      <c r="L252" s="34"/>
    </row>
    <row r="253" spans="1:13" x14ac:dyDescent="0.25">
      <c r="A253" s="14">
        <v>1</v>
      </c>
      <c r="B253" s="15" t="s">
        <v>112</v>
      </c>
      <c r="C253" s="61">
        <v>2</v>
      </c>
      <c r="D253" s="73">
        <v>0</v>
      </c>
      <c r="E253" s="75">
        <f t="shared" ref="E253:E260" si="224">C253*(1+D253)</f>
        <v>2</v>
      </c>
      <c r="F253" s="82" t="s">
        <v>5</v>
      </c>
      <c r="G253" s="83">
        <v>21.75</v>
      </c>
      <c r="H253" s="63">
        <f t="shared" ref="H253:H260" si="225">G253*E253</f>
        <v>43.5</v>
      </c>
      <c r="I253" s="66">
        <f t="shared" ref="I253:I260" si="226">L$4</f>
        <v>93</v>
      </c>
      <c r="J253" s="65">
        <v>0.91500000000000004</v>
      </c>
      <c r="K253" s="63">
        <f t="shared" ref="K253:K260" si="227">J253*I253</f>
        <v>85.094999999999999</v>
      </c>
      <c r="L253" s="34">
        <f t="shared" ref="L253:L260" si="228">K253+H253</f>
        <v>128.595</v>
      </c>
    </row>
    <row r="254" spans="1:13" x14ac:dyDescent="0.25">
      <c r="A254" s="14">
        <v>2</v>
      </c>
      <c r="B254" s="15" t="s">
        <v>113</v>
      </c>
      <c r="C254" s="61">
        <v>1</v>
      </c>
      <c r="D254" s="73">
        <v>0</v>
      </c>
      <c r="E254" s="75">
        <f t="shared" si="224"/>
        <v>1</v>
      </c>
      <c r="F254" s="82" t="s">
        <v>5</v>
      </c>
      <c r="G254" s="83">
        <v>20.184000000000001</v>
      </c>
      <c r="H254" s="63">
        <f t="shared" si="225"/>
        <v>20.184000000000001</v>
      </c>
      <c r="I254" s="66">
        <f t="shared" si="226"/>
        <v>93</v>
      </c>
      <c r="J254" s="65">
        <v>0.75374999999999992</v>
      </c>
      <c r="K254" s="63">
        <f t="shared" si="227"/>
        <v>70.098749999999995</v>
      </c>
      <c r="L254" s="34">
        <f t="shared" si="228"/>
        <v>90.282749999999993</v>
      </c>
    </row>
    <row r="255" spans="1:13" x14ac:dyDescent="0.25">
      <c r="A255" s="14">
        <v>3</v>
      </c>
      <c r="B255" s="15" t="s">
        <v>114</v>
      </c>
      <c r="C255" s="61">
        <v>1</v>
      </c>
      <c r="D255" s="73">
        <v>0</v>
      </c>
      <c r="E255" s="75">
        <f t="shared" si="224"/>
        <v>1</v>
      </c>
      <c r="F255" s="82" t="s">
        <v>5</v>
      </c>
      <c r="G255" s="83">
        <v>145.22399999999999</v>
      </c>
      <c r="H255" s="63">
        <f t="shared" si="225"/>
        <v>145.22399999999999</v>
      </c>
      <c r="I255" s="66">
        <f t="shared" si="226"/>
        <v>93</v>
      </c>
      <c r="J255" s="65">
        <v>1.335</v>
      </c>
      <c r="K255" s="63">
        <f t="shared" si="227"/>
        <v>124.155</v>
      </c>
      <c r="L255" s="34">
        <f t="shared" si="228"/>
        <v>269.37900000000002</v>
      </c>
    </row>
    <row r="256" spans="1:13" x14ac:dyDescent="0.25">
      <c r="A256" s="14">
        <v>4</v>
      </c>
      <c r="B256" s="15" t="s">
        <v>115</v>
      </c>
      <c r="C256" s="61">
        <v>12</v>
      </c>
      <c r="D256" s="73">
        <v>0</v>
      </c>
      <c r="E256" s="75">
        <f t="shared" si="224"/>
        <v>12</v>
      </c>
      <c r="F256" s="82" t="s">
        <v>5</v>
      </c>
      <c r="G256" s="83">
        <v>16.295999999999999</v>
      </c>
      <c r="H256" s="63">
        <f t="shared" si="225"/>
        <v>195.55199999999999</v>
      </c>
      <c r="I256" s="66">
        <f t="shared" si="226"/>
        <v>93</v>
      </c>
      <c r="J256" s="65">
        <v>9.0449999999999982</v>
      </c>
      <c r="K256" s="63">
        <f t="shared" si="227"/>
        <v>841.18499999999983</v>
      </c>
      <c r="L256" s="34">
        <f t="shared" si="228"/>
        <v>1036.7369999999999</v>
      </c>
    </row>
    <row r="257" spans="1:13" x14ac:dyDescent="0.25">
      <c r="A257" s="14">
        <v>5</v>
      </c>
      <c r="B257" s="15" t="s">
        <v>116</v>
      </c>
      <c r="C257" s="61">
        <v>2</v>
      </c>
      <c r="D257" s="73">
        <v>0</v>
      </c>
      <c r="E257" s="75">
        <f t="shared" si="224"/>
        <v>2</v>
      </c>
      <c r="F257" s="82" t="s">
        <v>5</v>
      </c>
      <c r="G257" s="83">
        <v>34.362000000000002</v>
      </c>
      <c r="H257" s="63">
        <f t="shared" si="225"/>
        <v>68.724000000000004</v>
      </c>
      <c r="I257" s="66">
        <f t="shared" si="226"/>
        <v>93</v>
      </c>
      <c r="J257" s="65">
        <v>2.4449999999999998</v>
      </c>
      <c r="K257" s="63">
        <f t="shared" si="227"/>
        <v>227.38499999999999</v>
      </c>
      <c r="L257" s="34">
        <f t="shared" si="228"/>
        <v>296.10899999999998</v>
      </c>
    </row>
    <row r="258" spans="1:13" x14ac:dyDescent="0.25">
      <c r="A258" s="14">
        <v>6</v>
      </c>
      <c r="B258" s="15" t="s">
        <v>230</v>
      </c>
      <c r="C258" s="61">
        <v>7</v>
      </c>
      <c r="D258" s="73">
        <v>0</v>
      </c>
      <c r="E258" s="75">
        <f t="shared" si="224"/>
        <v>7</v>
      </c>
      <c r="F258" s="82" t="s">
        <v>5</v>
      </c>
      <c r="G258" s="83">
        <v>35.43</v>
      </c>
      <c r="H258" s="63">
        <f t="shared" si="225"/>
        <v>248.01</v>
      </c>
      <c r="I258" s="66">
        <f t="shared" si="226"/>
        <v>93</v>
      </c>
      <c r="J258" s="65">
        <v>8.557500000000001</v>
      </c>
      <c r="K258" s="63">
        <f t="shared" si="227"/>
        <v>795.84750000000008</v>
      </c>
      <c r="L258" s="34">
        <f t="shared" si="228"/>
        <v>1043.8575000000001</v>
      </c>
    </row>
    <row r="259" spans="1:13" x14ac:dyDescent="0.25">
      <c r="A259" s="14">
        <v>7</v>
      </c>
      <c r="B259" s="60" t="s">
        <v>231</v>
      </c>
      <c r="C259" s="82">
        <v>5</v>
      </c>
      <c r="D259" s="73">
        <v>0</v>
      </c>
      <c r="E259" s="75">
        <f t="shared" si="224"/>
        <v>5</v>
      </c>
      <c r="F259" s="82" t="s">
        <v>5</v>
      </c>
      <c r="G259" s="83">
        <v>42.63</v>
      </c>
      <c r="H259" s="63">
        <f t="shared" si="225"/>
        <v>213.15</v>
      </c>
      <c r="I259" s="66">
        <f t="shared" si="226"/>
        <v>93</v>
      </c>
      <c r="J259" s="65">
        <v>8.5</v>
      </c>
      <c r="K259" s="63">
        <f t="shared" si="227"/>
        <v>790.5</v>
      </c>
      <c r="L259" s="34">
        <f t="shared" si="228"/>
        <v>1003.65</v>
      </c>
      <c r="M259" s="95"/>
    </row>
    <row r="260" spans="1:13" x14ac:dyDescent="0.25">
      <c r="A260" s="14">
        <v>8</v>
      </c>
      <c r="B260" s="15" t="s">
        <v>232</v>
      </c>
      <c r="C260" s="61">
        <v>5</v>
      </c>
      <c r="D260" s="73">
        <v>0</v>
      </c>
      <c r="E260" s="75">
        <f t="shared" si="224"/>
        <v>5</v>
      </c>
      <c r="F260" s="82" t="s">
        <v>5</v>
      </c>
      <c r="G260" s="83">
        <v>50.141999999999996</v>
      </c>
      <c r="H260" s="63">
        <f t="shared" si="225"/>
        <v>250.70999999999998</v>
      </c>
      <c r="I260" s="66">
        <f t="shared" si="226"/>
        <v>93</v>
      </c>
      <c r="J260" s="65">
        <v>6.4125000000000005</v>
      </c>
      <c r="K260" s="63">
        <f t="shared" si="227"/>
        <v>596.36250000000007</v>
      </c>
      <c r="L260" s="34">
        <f t="shared" si="228"/>
        <v>847.07249999999999</v>
      </c>
    </row>
    <row r="261" spans="1:13" ht="16.5" thickBot="1" x14ac:dyDescent="0.3">
      <c r="A261" s="14"/>
      <c r="B261" s="15"/>
      <c r="C261" s="61"/>
      <c r="D261" s="73"/>
      <c r="E261" s="75"/>
      <c r="F261" s="69"/>
      <c r="G261" s="62"/>
      <c r="H261" s="63"/>
      <c r="I261" s="64"/>
      <c r="J261" s="65"/>
      <c r="K261" s="63"/>
      <c r="L261" s="34"/>
    </row>
    <row r="262" spans="1:13" s="11" customFormat="1" ht="16.5" thickBot="1" x14ac:dyDescent="0.3">
      <c r="A262" s="114" t="s">
        <v>233</v>
      </c>
      <c r="B262" s="115"/>
      <c r="C262" s="12"/>
      <c r="D262" s="73"/>
      <c r="E262" s="74"/>
      <c r="F262" s="69"/>
      <c r="G262" s="75"/>
      <c r="H262" s="69"/>
      <c r="I262" s="76"/>
      <c r="J262" s="77"/>
      <c r="K262" s="66"/>
      <c r="L262" s="24"/>
    </row>
    <row r="263" spans="1:13" s="11" customFormat="1" x14ac:dyDescent="0.25">
      <c r="A263" s="117" t="s">
        <v>336</v>
      </c>
      <c r="B263" s="118"/>
      <c r="C263" s="32"/>
      <c r="D263" s="73"/>
      <c r="E263" s="74"/>
      <c r="F263" s="69"/>
      <c r="G263" s="78"/>
      <c r="H263" s="77"/>
      <c r="I263" s="66"/>
      <c r="J263" s="65"/>
      <c r="K263" s="77"/>
      <c r="L263" s="10"/>
    </row>
    <row r="264" spans="1:13" s="11" customFormat="1" ht="15.75" customHeight="1" x14ac:dyDescent="0.25">
      <c r="A264" s="25">
        <v>1</v>
      </c>
      <c r="B264" s="13" t="s">
        <v>234</v>
      </c>
      <c r="C264" s="32">
        <f>760+180</f>
        <v>940</v>
      </c>
      <c r="D264" s="73">
        <v>0.05</v>
      </c>
      <c r="E264" s="74">
        <f t="shared" ref="E264:E265" si="229">C264*(1+D264)</f>
        <v>987</v>
      </c>
      <c r="F264" s="61" t="s">
        <v>6</v>
      </c>
      <c r="G264" s="68">
        <v>1.3489799999999998</v>
      </c>
      <c r="H264" s="63">
        <f t="shared" ref="H264:H265" si="230">G264*E264</f>
        <v>1331.4432599999998</v>
      </c>
      <c r="I264" s="66">
        <f t="shared" ref="I264:I265" si="231">L$4</f>
        <v>93</v>
      </c>
      <c r="J264" s="65">
        <v>27.142500000000005</v>
      </c>
      <c r="K264" s="63">
        <f t="shared" ref="K264:K265" si="232">J264*I264</f>
        <v>2524.2525000000005</v>
      </c>
      <c r="L264" s="34">
        <f t="shared" ref="L264:L265" si="233">K264+H264</f>
        <v>3855.6957600000005</v>
      </c>
    </row>
    <row r="265" spans="1:13" s="11" customFormat="1" ht="15.75" customHeight="1" x14ac:dyDescent="0.25">
      <c r="A265" s="33">
        <v>2</v>
      </c>
      <c r="B265" s="13" t="s">
        <v>235</v>
      </c>
      <c r="C265" s="32">
        <f>360+48</f>
        <v>408</v>
      </c>
      <c r="D265" s="73">
        <v>0.05</v>
      </c>
      <c r="E265" s="74">
        <f t="shared" si="229"/>
        <v>428.40000000000003</v>
      </c>
      <c r="F265" s="61" t="s">
        <v>6</v>
      </c>
      <c r="G265" s="62">
        <v>2.5347</v>
      </c>
      <c r="H265" s="63">
        <f t="shared" si="230"/>
        <v>1085.8654800000002</v>
      </c>
      <c r="I265" s="66">
        <f t="shared" si="231"/>
        <v>93</v>
      </c>
      <c r="J265" s="65">
        <v>20.196000000000002</v>
      </c>
      <c r="K265" s="63">
        <f t="shared" si="232"/>
        <v>1878.2280000000001</v>
      </c>
      <c r="L265" s="34">
        <f t="shared" si="233"/>
        <v>2964.0934800000005</v>
      </c>
    </row>
    <row r="266" spans="1:13" s="11" customFormat="1" ht="15.75" customHeight="1" thickBot="1" x14ac:dyDescent="0.3">
      <c r="A266" s="33"/>
      <c r="B266" s="13"/>
      <c r="C266" s="32"/>
      <c r="D266" s="73"/>
      <c r="E266" s="74"/>
      <c r="F266" s="69"/>
      <c r="G266" s="78"/>
      <c r="H266" s="77"/>
      <c r="I266" s="66"/>
      <c r="J266" s="65"/>
      <c r="K266" s="77"/>
      <c r="L266" s="10"/>
    </row>
    <row r="267" spans="1:13" s="11" customFormat="1" ht="16.5" thickBot="1" x14ac:dyDescent="0.3">
      <c r="A267" s="114" t="s">
        <v>240</v>
      </c>
      <c r="B267" s="115"/>
      <c r="C267" s="12"/>
      <c r="D267" s="73"/>
      <c r="E267" s="74"/>
      <c r="F267" s="69"/>
      <c r="G267" s="75"/>
      <c r="H267" s="69"/>
      <c r="I267" s="76"/>
      <c r="J267" s="77"/>
      <c r="K267" s="66"/>
      <c r="L267" s="24"/>
    </row>
    <row r="268" spans="1:13" s="11" customFormat="1" x14ac:dyDescent="0.25">
      <c r="A268" s="117" t="s">
        <v>334</v>
      </c>
      <c r="B268" s="118"/>
      <c r="C268" s="32"/>
      <c r="D268" s="73"/>
      <c r="E268" s="74"/>
      <c r="F268" s="69"/>
      <c r="G268" s="78"/>
      <c r="H268" s="77"/>
      <c r="I268" s="66"/>
      <c r="J268" s="65"/>
      <c r="K268" s="77"/>
      <c r="L268" s="10"/>
    </row>
    <row r="269" spans="1:13" s="11" customFormat="1" ht="15.75" customHeight="1" x14ac:dyDescent="0.25">
      <c r="A269" s="25">
        <v>1</v>
      </c>
      <c r="B269" s="13" t="s">
        <v>234</v>
      </c>
      <c r="C269" s="32">
        <f>760+180</f>
        <v>940</v>
      </c>
      <c r="D269" s="73">
        <v>0.05</v>
      </c>
      <c r="E269" s="74">
        <f t="shared" ref="E269:E270" si="234">C269*(1+D269)</f>
        <v>987</v>
      </c>
      <c r="F269" s="61" t="s">
        <v>6</v>
      </c>
      <c r="G269" s="62">
        <v>1.0349999999999999</v>
      </c>
      <c r="H269" s="63">
        <f t="shared" ref="H269:H270" si="235">G269*E269</f>
        <v>1021.545</v>
      </c>
      <c r="I269" s="66">
        <f t="shared" ref="I269:I270" si="236">L$4</f>
        <v>93</v>
      </c>
      <c r="J269" s="65">
        <v>46.53</v>
      </c>
      <c r="K269" s="63">
        <f t="shared" ref="K269:K270" si="237">J269*I269</f>
        <v>4327.29</v>
      </c>
      <c r="L269" s="34">
        <f t="shared" ref="L269:L270" si="238">K269+H269</f>
        <v>5348.835</v>
      </c>
    </row>
    <row r="270" spans="1:13" s="11" customFormat="1" ht="15.75" customHeight="1" x14ac:dyDescent="0.25">
      <c r="A270" s="33">
        <v>2</v>
      </c>
      <c r="B270" s="13" t="s">
        <v>235</v>
      </c>
      <c r="C270" s="32">
        <f>360+48</f>
        <v>408</v>
      </c>
      <c r="D270" s="73">
        <v>0.05</v>
      </c>
      <c r="E270" s="74">
        <f t="shared" si="234"/>
        <v>428.40000000000003</v>
      </c>
      <c r="F270" s="61" t="s">
        <v>6</v>
      </c>
      <c r="G270" s="62">
        <v>1.5720000000000001</v>
      </c>
      <c r="H270" s="63">
        <f t="shared" si="235"/>
        <v>673.4448000000001</v>
      </c>
      <c r="I270" s="66">
        <f t="shared" si="236"/>
        <v>93</v>
      </c>
      <c r="J270" s="65">
        <v>23.562000000000005</v>
      </c>
      <c r="K270" s="63">
        <f t="shared" si="237"/>
        <v>2191.2660000000005</v>
      </c>
      <c r="L270" s="34">
        <f t="shared" si="238"/>
        <v>2864.7108000000007</v>
      </c>
    </row>
    <row r="271" spans="1:13" s="11" customFormat="1" ht="15.75" customHeight="1" thickBot="1" x14ac:dyDescent="0.3">
      <c r="A271" s="33"/>
      <c r="B271" s="13"/>
      <c r="C271" s="32"/>
      <c r="D271" s="73"/>
      <c r="E271" s="74"/>
      <c r="F271" s="69"/>
      <c r="G271" s="78"/>
      <c r="H271" s="77"/>
      <c r="I271" s="66"/>
      <c r="J271" s="65"/>
      <c r="K271" s="77"/>
      <c r="L271" s="10"/>
    </row>
    <row r="272" spans="1:13" ht="15.75" customHeight="1" thickBot="1" x14ac:dyDescent="0.3">
      <c r="A272" s="114" t="s">
        <v>241</v>
      </c>
      <c r="B272" s="115"/>
      <c r="C272" s="61"/>
      <c r="D272" s="73"/>
      <c r="E272" s="75"/>
      <c r="F272" s="69"/>
      <c r="G272" s="80"/>
      <c r="H272" s="80"/>
      <c r="I272" s="81"/>
      <c r="J272" s="77"/>
      <c r="K272" s="66"/>
      <c r="L272" s="24"/>
    </row>
    <row r="273" spans="1:12" ht="15.75" customHeight="1" thickBot="1" x14ac:dyDescent="0.3">
      <c r="A273" s="114" t="s">
        <v>23</v>
      </c>
      <c r="B273" s="115"/>
      <c r="C273" s="61"/>
      <c r="D273" s="73"/>
      <c r="E273" s="75"/>
      <c r="F273" s="69"/>
      <c r="G273" s="80"/>
      <c r="H273" s="80"/>
      <c r="I273" s="81"/>
      <c r="J273" s="77"/>
      <c r="K273" s="66"/>
      <c r="L273" s="24"/>
    </row>
    <row r="274" spans="1:12" x14ac:dyDescent="0.25">
      <c r="A274" s="14">
        <v>1</v>
      </c>
      <c r="B274" s="15" t="s">
        <v>237</v>
      </c>
      <c r="C274" s="61">
        <v>36</v>
      </c>
      <c r="D274" s="73">
        <v>0</v>
      </c>
      <c r="E274" s="75">
        <f t="shared" ref="E274:E275" si="239">C274*(1+D274)</f>
        <v>36</v>
      </c>
      <c r="F274" s="61" t="s">
        <v>5</v>
      </c>
      <c r="G274" s="62">
        <v>7.3919999999999995</v>
      </c>
      <c r="H274" s="63">
        <f t="shared" ref="H274:H276" si="240">G274*E274</f>
        <v>266.11199999999997</v>
      </c>
      <c r="I274" s="66">
        <f t="shared" ref="I274:I276" si="241">L$4</f>
        <v>93</v>
      </c>
      <c r="J274" s="65">
        <v>9.99</v>
      </c>
      <c r="K274" s="63">
        <f t="shared" ref="K274:K276" si="242">J274*I274</f>
        <v>929.07</v>
      </c>
      <c r="L274" s="34">
        <f t="shared" ref="L274:L276" si="243">K274+H274</f>
        <v>1195.182</v>
      </c>
    </row>
    <row r="275" spans="1:12" x14ac:dyDescent="0.25">
      <c r="A275" s="14">
        <v>2</v>
      </c>
      <c r="B275" s="15" t="s">
        <v>238</v>
      </c>
      <c r="C275" s="61">
        <v>16</v>
      </c>
      <c r="D275" s="73">
        <v>0</v>
      </c>
      <c r="E275" s="75">
        <f t="shared" si="239"/>
        <v>16</v>
      </c>
      <c r="F275" s="61" t="s">
        <v>5</v>
      </c>
      <c r="G275" s="62">
        <v>10.65</v>
      </c>
      <c r="H275" s="63">
        <f t="shared" si="240"/>
        <v>170.4</v>
      </c>
      <c r="I275" s="66">
        <f t="shared" si="241"/>
        <v>93</v>
      </c>
      <c r="J275" s="65">
        <v>7.32</v>
      </c>
      <c r="K275" s="63">
        <f t="shared" si="242"/>
        <v>680.76</v>
      </c>
      <c r="L275" s="34">
        <f t="shared" si="243"/>
        <v>851.16</v>
      </c>
    </row>
    <row r="276" spans="1:12" x14ac:dyDescent="0.25">
      <c r="A276" s="14">
        <v>3</v>
      </c>
      <c r="B276" s="15" t="s">
        <v>236</v>
      </c>
      <c r="C276" s="61">
        <v>4</v>
      </c>
      <c r="D276" s="73">
        <v>0</v>
      </c>
      <c r="E276" s="75">
        <f>C276*(1+D276)</f>
        <v>4</v>
      </c>
      <c r="F276" s="61" t="s">
        <v>5</v>
      </c>
      <c r="G276" s="62">
        <v>9.6300000000000008</v>
      </c>
      <c r="H276" s="63">
        <f t="shared" si="240"/>
        <v>38.520000000000003</v>
      </c>
      <c r="I276" s="66">
        <f t="shared" si="241"/>
        <v>93</v>
      </c>
      <c r="J276" s="65">
        <v>1.1099999999999999</v>
      </c>
      <c r="K276" s="63">
        <f t="shared" si="242"/>
        <v>103.22999999999999</v>
      </c>
      <c r="L276" s="34">
        <f t="shared" si="243"/>
        <v>141.75</v>
      </c>
    </row>
    <row r="277" spans="1:12" ht="16.5" thickBot="1" x14ac:dyDescent="0.3">
      <c r="A277" s="14"/>
      <c r="B277" s="15"/>
      <c r="C277" s="61"/>
      <c r="D277" s="73"/>
      <c r="E277" s="75"/>
      <c r="F277" s="69"/>
      <c r="G277" s="62"/>
      <c r="H277" s="63"/>
      <c r="I277" s="64"/>
      <c r="J277" s="65"/>
      <c r="K277" s="63"/>
      <c r="L277" s="34"/>
    </row>
    <row r="278" spans="1:12" ht="15.75" customHeight="1" thickBot="1" x14ac:dyDescent="0.3">
      <c r="A278" s="114" t="s">
        <v>39</v>
      </c>
      <c r="B278" s="115"/>
      <c r="C278" s="61"/>
      <c r="D278" s="73"/>
      <c r="E278" s="75"/>
      <c r="F278" s="69"/>
      <c r="G278" s="80"/>
      <c r="H278" s="80"/>
      <c r="I278" s="81"/>
      <c r="J278" s="77"/>
      <c r="K278" s="66"/>
      <c r="L278" s="24"/>
    </row>
    <row r="279" spans="1:12" x14ac:dyDescent="0.25">
      <c r="A279" s="14">
        <v>1</v>
      </c>
      <c r="B279" s="15" t="s">
        <v>239</v>
      </c>
      <c r="C279" s="61">
        <v>3</v>
      </c>
      <c r="D279" s="73">
        <v>0</v>
      </c>
      <c r="E279" s="75">
        <f t="shared" ref="E279" si="244">C279*(1+D279)</f>
        <v>3</v>
      </c>
      <c r="F279" s="82" t="s">
        <v>5</v>
      </c>
      <c r="G279" s="83">
        <v>21.75</v>
      </c>
      <c r="H279" s="63">
        <f t="shared" ref="H279" si="245">G279*E279</f>
        <v>65.25</v>
      </c>
      <c r="I279" s="66">
        <f t="shared" ref="I279" si="246">L$4</f>
        <v>93</v>
      </c>
      <c r="J279" s="65">
        <v>1.3725000000000001</v>
      </c>
      <c r="K279" s="63">
        <f t="shared" ref="K279" si="247">J279*I279</f>
        <v>127.6425</v>
      </c>
      <c r="L279" s="34">
        <f t="shared" ref="L279" si="248">K279+H279</f>
        <v>192.89249999999998</v>
      </c>
    </row>
    <row r="280" spans="1:12" ht="16.5" thickBot="1" x14ac:dyDescent="0.3">
      <c r="A280" s="14"/>
      <c r="B280" s="15"/>
      <c r="C280" s="61"/>
      <c r="D280" s="73"/>
      <c r="E280" s="75"/>
      <c r="F280" s="69"/>
      <c r="G280" s="62"/>
      <c r="H280" s="63"/>
      <c r="I280" s="64"/>
      <c r="J280" s="65"/>
      <c r="K280" s="63"/>
      <c r="L280" s="34"/>
    </row>
    <row r="281" spans="1:12" ht="15.75" customHeight="1" thickBot="1" x14ac:dyDescent="0.3">
      <c r="A281" s="114" t="s">
        <v>27</v>
      </c>
      <c r="B281" s="115"/>
      <c r="C281" s="61"/>
      <c r="D281" s="73"/>
      <c r="E281" s="75"/>
      <c r="F281" s="69"/>
      <c r="G281" s="80"/>
      <c r="H281" s="80"/>
      <c r="I281" s="81"/>
      <c r="J281" s="77"/>
      <c r="K281" s="66"/>
      <c r="L281" s="24"/>
    </row>
    <row r="282" spans="1:12" x14ac:dyDescent="0.25">
      <c r="A282" s="14">
        <v>1</v>
      </c>
      <c r="B282" s="15" t="s">
        <v>242</v>
      </c>
      <c r="C282" s="61">
        <v>7</v>
      </c>
      <c r="D282" s="73">
        <v>0</v>
      </c>
      <c r="E282" s="75">
        <f t="shared" ref="E282" si="249">C282*(1+D282)</f>
        <v>7</v>
      </c>
      <c r="F282" s="61" t="s">
        <v>5</v>
      </c>
      <c r="G282" s="62">
        <v>9.5633999999999997</v>
      </c>
      <c r="H282" s="63">
        <f t="shared" ref="H282" si="250">G282*E282</f>
        <v>66.943799999999996</v>
      </c>
      <c r="I282" s="66">
        <f t="shared" ref="I282" si="251">L$4</f>
        <v>93</v>
      </c>
      <c r="J282" s="65">
        <v>3.2024999999999997</v>
      </c>
      <c r="K282" s="63">
        <f t="shared" ref="K282" si="252">J282*I282</f>
        <v>297.83249999999998</v>
      </c>
      <c r="L282" s="34">
        <f t="shared" ref="L282" si="253">K282+H282</f>
        <v>364.77629999999999</v>
      </c>
    </row>
    <row r="283" spans="1:12" ht="16.5" thickBot="1" x14ac:dyDescent="0.3">
      <c r="A283" s="14"/>
      <c r="B283" s="15"/>
      <c r="C283" s="61"/>
      <c r="D283" s="73"/>
      <c r="E283" s="75"/>
      <c r="F283" s="69"/>
      <c r="G283" s="62"/>
      <c r="H283" s="63"/>
      <c r="I283" s="64"/>
      <c r="J283" s="65"/>
      <c r="K283" s="63"/>
      <c r="L283" s="34"/>
    </row>
    <row r="284" spans="1:12" s="11" customFormat="1" ht="16.5" thickBot="1" x14ac:dyDescent="0.3">
      <c r="A284" s="114" t="s">
        <v>105</v>
      </c>
      <c r="B284" s="115"/>
      <c r="C284" s="12"/>
      <c r="D284" s="73"/>
      <c r="E284" s="74"/>
      <c r="F284" s="69"/>
      <c r="G284" s="75"/>
      <c r="H284" s="69"/>
      <c r="I284" s="76"/>
      <c r="J284" s="77"/>
      <c r="K284" s="66"/>
      <c r="L284" s="24"/>
    </row>
    <row r="285" spans="1:12" s="11" customFormat="1" x14ac:dyDescent="0.25">
      <c r="A285" s="117" t="s">
        <v>336</v>
      </c>
      <c r="B285" s="118"/>
      <c r="C285" s="32"/>
      <c r="D285" s="73"/>
      <c r="E285" s="74"/>
      <c r="F285" s="69"/>
      <c r="G285" s="78"/>
      <c r="H285" s="77"/>
      <c r="I285" s="66"/>
      <c r="J285" s="65"/>
      <c r="K285" s="77"/>
      <c r="L285" s="10"/>
    </row>
    <row r="286" spans="1:12" s="11" customFormat="1" ht="15.75" customHeight="1" x14ac:dyDescent="0.25">
      <c r="A286" s="25">
        <v>1</v>
      </c>
      <c r="B286" s="13" t="s">
        <v>243</v>
      </c>
      <c r="C286" s="32">
        <v>818</v>
      </c>
      <c r="D286" s="73">
        <v>0.05</v>
      </c>
      <c r="E286" s="74">
        <f t="shared" ref="E286:E287" si="254">C286*(1+D286)</f>
        <v>858.90000000000009</v>
      </c>
      <c r="F286" s="61" t="s">
        <v>6</v>
      </c>
      <c r="G286" s="68">
        <v>1.3489799999999998</v>
      </c>
      <c r="H286" s="63">
        <f t="shared" ref="H286:H287" si="255">G286*E286</f>
        <v>1158.6389220000001</v>
      </c>
      <c r="I286" s="66">
        <f t="shared" ref="I286:I287" si="256">L$4</f>
        <v>93</v>
      </c>
      <c r="J286" s="65">
        <v>23.619750000000003</v>
      </c>
      <c r="K286" s="63">
        <f t="shared" ref="K286:K287" si="257">J286*I286</f>
        <v>2196.6367500000001</v>
      </c>
      <c r="L286" s="34">
        <f t="shared" ref="L286:L287" si="258">K286+H286</f>
        <v>3355.2756720000002</v>
      </c>
    </row>
    <row r="287" spans="1:12" s="11" customFormat="1" ht="15.75" customHeight="1" x14ac:dyDescent="0.25">
      <c r="A287" s="33">
        <v>2</v>
      </c>
      <c r="B287" s="13" t="s">
        <v>244</v>
      </c>
      <c r="C287" s="32">
        <v>91</v>
      </c>
      <c r="D287" s="73">
        <v>0.05</v>
      </c>
      <c r="E287" s="74">
        <f t="shared" si="254"/>
        <v>95.55</v>
      </c>
      <c r="F287" s="61" t="s">
        <v>6</v>
      </c>
      <c r="G287" s="62">
        <v>2.5347</v>
      </c>
      <c r="H287" s="63">
        <f t="shared" si="255"/>
        <v>242.190585</v>
      </c>
      <c r="I287" s="66">
        <f t="shared" si="256"/>
        <v>93</v>
      </c>
      <c r="J287" s="65">
        <v>4.5045000000000002</v>
      </c>
      <c r="K287" s="63">
        <f t="shared" si="257"/>
        <v>418.91849999999999</v>
      </c>
      <c r="L287" s="34">
        <f t="shared" si="258"/>
        <v>661.10908500000005</v>
      </c>
    </row>
    <row r="288" spans="1:12" s="11" customFormat="1" ht="15.75" customHeight="1" thickBot="1" x14ac:dyDescent="0.3">
      <c r="A288" s="33"/>
      <c r="B288" s="13"/>
      <c r="C288" s="32"/>
      <c r="D288" s="73"/>
      <c r="E288" s="74"/>
      <c r="F288" s="69"/>
      <c r="G288" s="78"/>
      <c r="H288" s="77"/>
      <c r="I288" s="66"/>
      <c r="J288" s="65"/>
      <c r="K288" s="77"/>
      <c r="L288" s="10"/>
    </row>
    <row r="289" spans="1:12" s="11" customFormat="1" ht="16.5" thickBot="1" x14ac:dyDescent="0.3">
      <c r="A289" s="114" t="s">
        <v>106</v>
      </c>
      <c r="B289" s="115"/>
      <c r="C289" s="12"/>
      <c r="D289" s="73"/>
      <c r="E289" s="74"/>
      <c r="F289" s="69"/>
      <c r="G289" s="75"/>
      <c r="H289" s="69"/>
      <c r="I289" s="76"/>
      <c r="J289" s="77"/>
      <c r="K289" s="66"/>
      <c r="L289" s="24"/>
    </row>
    <row r="290" spans="1:12" s="11" customFormat="1" x14ac:dyDescent="0.25">
      <c r="A290" s="117" t="s">
        <v>334</v>
      </c>
      <c r="B290" s="118"/>
      <c r="C290" s="32"/>
      <c r="D290" s="73"/>
      <c r="E290" s="74"/>
      <c r="F290" s="69"/>
      <c r="G290" s="78"/>
      <c r="H290" s="77"/>
      <c r="I290" s="66"/>
      <c r="J290" s="65"/>
      <c r="K290" s="77"/>
      <c r="L290" s="10"/>
    </row>
    <row r="291" spans="1:12" s="11" customFormat="1" ht="15.75" customHeight="1" x14ac:dyDescent="0.25">
      <c r="A291" s="25">
        <v>1</v>
      </c>
      <c r="B291" s="13" t="s">
        <v>243</v>
      </c>
      <c r="C291" s="32">
        <v>818</v>
      </c>
      <c r="D291" s="73">
        <v>0.05</v>
      </c>
      <c r="E291" s="74">
        <f t="shared" ref="E291" si="259">C291*(1+D291)</f>
        <v>858.90000000000009</v>
      </c>
      <c r="F291" s="61" t="s">
        <v>6</v>
      </c>
      <c r="G291" s="62">
        <v>1.0349999999999999</v>
      </c>
      <c r="H291" s="63">
        <f t="shared" ref="H291:H292" si="260">G291*E291</f>
        <v>888.9615</v>
      </c>
      <c r="I291" s="66">
        <f t="shared" ref="I291:I292" si="261">L$4</f>
        <v>93</v>
      </c>
      <c r="J291" s="65">
        <v>20.2455</v>
      </c>
      <c r="K291" s="63">
        <f t="shared" ref="K291:K292" si="262">J291*I291</f>
        <v>1882.8315</v>
      </c>
      <c r="L291" s="34">
        <f t="shared" ref="L291:L292" si="263">K291+H291</f>
        <v>2771.7930000000001</v>
      </c>
    </row>
    <row r="292" spans="1:12" s="11" customFormat="1" ht="15.75" customHeight="1" x14ac:dyDescent="0.25">
      <c r="A292" s="33">
        <v>2</v>
      </c>
      <c r="B292" s="13" t="s">
        <v>244</v>
      </c>
      <c r="C292" s="32">
        <v>91</v>
      </c>
      <c r="D292" s="73">
        <v>0.05</v>
      </c>
      <c r="E292" s="74">
        <f t="shared" ref="E292" si="264">C292*(1+D292)</f>
        <v>95.55</v>
      </c>
      <c r="F292" s="61" t="s">
        <v>6</v>
      </c>
      <c r="G292" s="62">
        <v>1.5720000000000001</v>
      </c>
      <c r="H292" s="63">
        <f t="shared" si="260"/>
        <v>150.2046</v>
      </c>
      <c r="I292" s="66">
        <f t="shared" si="261"/>
        <v>93</v>
      </c>
      <c r="J292" s="65">
        <v>2.6276250000000005</v>
      </c>
      <c r="K292" s="63">
        <f t="shared" si="262"/>
        <v>244.36912500000005</v>
      </c>
      <c r="L292" s="34">
        <f t="shared" si="263"/>
        <v>394.57372500000008</v>
      </c>
    </row>
    <row r="293" spans="1:12" s="11" customFormat="1" ht="15.75" customHeight="1" thickBot="1" x14ac:dyDescent="0.3">
      <c r="A293" s="33"/>
      <c r="B293" s="13"/>
      <c r="C293" s="32"/>
      <c r="D293" s="73"/>
      <c r="E293" s="74"/>
      <c r="F293" s="69"/>
      <c r="G293" s="78"/>
      <c r="H293" s="77"/>
      <c r="I293" s="66"/>
      <c r="J293" s="65"/>
      <c r="K293" s="77"/>
      <c r="L293" s="10"/>
    </row>
    <row r="294" spans="1:12" ht="15.75" customHeight="1" thickBot="1" x14ac:dyDescent="0.3">
      <c r="A294" s="114" t="s">
        <v>117</v>
      </c>
      <c r="B294" s="115"/>
      <c r="C294" s="61"/>
      <c r="D294" s="73"/>
      <c r="E294" s="75"/>
      <c r="F294" s="69"/>
      <c r="G294" s="80"/>
      <c r="H294" s="80"/>
      <c r="I294" s="81"/>
      <c r="J294" s="77"/>
      <c r="K294" s="66"/>
      <c r="L294" s="24"/>
    </row>
    <row r="295" spans="1:12" ht="15.75" customHeight="1" thickBot="1" x14ac:dyDescent="0.3">
      <c r="A295" s="114" t="s">
        <v>23</v>
      </c>
      <c r="B295" s="115"/>
      <c r="C295" s="61"/>
      <c r="D295" s="73"/>
      <c r="E295" s="75"/>
      <c r="F295" s="69"/>
      <c r="G295" s="80"/>
      <c r="H295" s="80"/>
      <c r="I295" s="81"/>
      <c r="J295" s="77"/>
      <c r="K295" s="66"/>
      <c r="L295" s="24"/>
    </row>
    <row r="296" spans="1:12" x14ac:dyDescent="0.25">
      <c r="A296" s="14">
        <v>1</v>
      </c>
      <c r="B296" s="15" t="s">
        <v>245</v>
      </c>
      <c r="C296" s="61">
        <v>24</v>
      </c>
      <c r="D296" s="73">
        <v>0</v>
      </c>
      <c r="E296" s="75">
        <f t="shared" ref="E296:E298" si="265">C296*(1+D296)</f>
        <v>24</v>
      </c>
      <c r="F296" s="61" t="s">
        <v>5</v>
      </c>
      <c r="G296" s="62">
        <v>7.3919999999999995</v>
      </c>
      <c r="H296" s="63">
        <f t="shared" ref="H296:H298" si="266">G296*E296</f>
        <v>177.40799999999999</v>
      </c>
      <c r="I296" s="66">
        <f t="shared" ref="I296:I298" si="267">L$4</f>
        <v>93</v>
      </c>
      <c r="J296" s="65">
        <v>6.6599999999999993</v>
      </c>
      <c r="K296" s="63">
        <f t="shared" ref="K296:K298" si="268">J296*I296</f>
        <v>619.37999999999988</v>
      </c>
      <c r="L296" s="34">
        <f t="shared" ref="L296:L298" si="269">K296+H296</f>
        <v>796.7879999999999</v>
      </c>
    </row>
    <row r="297" spans="1:12" x14ac:dyDescent="0.25">
      <c r="A297" s="14">
        <v>2</v>
      </c>
      <c r="B297" s="15" t="s">
        <v>246</v>
      </c>
      <c r="C297" s="61">
        <v>3</v>
      </c>
      <c r="D297" s="73">
        <v>0</v>
      </c>
      <c r="E297" s="75">
        <f t="shared" si="265"/>
        <v>3</v>
      </c>
      <c r="F297" s="61" t="s">
        <v>5</v>
      </c>
      <c r="G297" s="62">
        <v>10.65</v>
      </c>
      <c r="H297" s="63">
        <f t="shared" si="266"/>
        <v>31.950000000000003</v>
      </c>
      <c r="I297" s="66">
        <f t="shared" si="267"/>
        <v>93</v>
      </c>
      <c r="J297" s="65">
        <v>1.3725000000000001</v>
      </c>
      <c r="K297" s="63">
        <f t="shared" si="268"/>
        <v>127.6425</v>
      </c>
      <c r="L297" s="34">
        <f t="shared" si="269"/>
        <v>159.5925</v>
      </c>
    </row>
    <row r="298" spans="1:12" x14ac:dyDescent="0.25">
      <c r="A298" s="14">
        <v>3</v>
      </c>
      <c r="B298" s="15" t="s">
        <v>247</v>
      </c>
      <c r="C298" s="61">
        <v>10</v>
      </c>
      <c r="D298" s="73">
        <v>0</v>
      </c>
      <c r="E298" s="75">
        <f t="shared" si="265"/>
        <v>10</v>
      </c>
      <c r="F298" s="61" t="s">
        <v>5</v>
      </c>
      <c r="G298" s="62">
        <v>9.6300000000000008</v>
      </c>
      <c r="H298" s="63">
        <f t="shared" si="266"/>
        <v>96.300000000000011</v>
      </c>
      <c r="I298" s="66">
        <f t="shared" si="267"/>
        <v>93</v>
      </c>
      <c r="J298" s="65">
        <v>2.7750000000000004</v>
      </c>
      <c r="K298" s="63">
        <f t="shared" si="268"/>
        <v>258.07500000000005</v>
      </c>
      <c r="L298" s="34">
        <f t="shared" si="269"/>
        <v>354.37500000000006</v>
      </c>
    </row>
    <row r="299" spans="1:12" ht="16.5" thickBot="1" x14ac:dyDescent="0.3">
      <c r="A299" s="14"/>
      <c r="B299" s="15"/>
      <c r="C299" s="61"/>
      <c r="D299" s="73"/>
      <c r="E299" s="75"/>
      <c r="F299" s="69"/>
      <c r="G299" s="62"/>
      <c r="H299" s="63"/>
      <c r="I299" s="64"/>
      <c r="J299" s="65"/>
      <c r="K299" s="63"/>
      <c r="L299" s="34"/>
    </row>
    <row r="300" spans="1:12" s="11" customFormat="1" ht="15.75" customHeight="1" thickBot="1" x14ac:dyDescent="0.3">
      <c r="A300" s="114" t="s">
        <v>276</v>
      </c>
      <c r="B300" s="115"/>
      <c r="C300" s="12"/>
      <c r="D300" s="73"/>
      <c r="E300" s="74"/>
      <c r="F300" s="69"/>
      <c r="G300" s="75"/>
      <c r="H300" s="69"/>
      <c r="I300" s="76"/>
      <c r="J300" s="77"/>
      <c r="K300" s="66"/>
      <c r="L300" s="24"/>
    </row>
    <row r="301" spans="1:12" s="11" customFormat="1" x14ac:dyDescent="0.25">
      <c r="A301" s="117" t="s">
        <v>336</v>
      </c>
      <c r="B301" s="118"/>
      <c r="C301" s="32"/>
      <c r="D301" s="73"/>
      <c r="E301" s="74"/>
      <c r="F301" s="69"/>
      <c r="G301" s="78"/>
      <c r="H301" s="77"/>
      <c r="I301" s="66"/>
      <c r="J301" s="65"/>
      <c r="K301" s="77"/>
      <c r="L301" s="10"/>
    </row>
    <row r="302" spans="1:12" s="11" customFormat="1" ht="15.75" customHeight="1" x14ac:dyDescent="0.25">
      <c r="A302" s="25">
        <v>1</v>
      </c>
      <c r="B302" s="13" t="s">
        <v>275</v>
      </c>
      <c r="C302" s="32">
        <v>6</v>
      </c>
      <c r="D302" s="73">
        <v>0.05</v>
      </c>
      <c r="E302" s="74">
        <f t="shared" ref="E302" si="270">C302*(1+D302)</f>
        <v>6.3000000000000007</v>
      </c>
      <c r="F302" s="61" t="s">
        <v>6</v>
      </c>
      <c r="G302" s="62">
        <v>2.5347</v>
      </c>
      <c r="H302" s="63">
        <f t="shared" ref="H302" si="271">G302*E302</f>
        <v>15.968610000000002</v>
      </c>
      <c r="I302" s="66">
        <f t="shared" ref="I302" si="272">L$4</f>
        <v>93</v>
      </c>
      <c r="J302" s="65">
        <v>0.29700000000000004</v>
      </c>
      <c r="K302" s="63">
        <f t="shared" ref="K302" si="273">J302*I302</f>
        <v>27.621000000000002</v>
      </c>
      <c r="L302" s="34">
        <f t="shared" ref="L302" si="274">K302+H302</f>
        <v>43.589610000000008</v>
      </c>
    </row>
    <row r="303" spans="1:12" s="11" customFormat="1" ht="15.75" customHeight="1" thickBot="1" x14ac:dyDescent="0.3">
      <c r="A303" s="33"/>
      <c r="B303" s="13"/>
      <c r="C303" s="32"/>
      <c r="D303" s="73"/>
      <c r="E303" s="74"/>
      <c r="F303" s="69"/>
      <c r="G303" s="62"/>
      <c r="H303" s="63"/>
      <c r="I303" s="64"/>
      <c r="J303" s="65"/>
      <c r="K303" s="63"/>
      <c r="L303" s="34"/>
    </row>
    <row r="304" spans="1:12" ht="15.75" customHeight="1" thickBot="1" x14ac:dyDescent="0.3">
      <c r="A304" s="114" t="s">
        <v>348</v>
      </c>
      <c r="B304" s="115"/>
      <c r="C304" s="61"/>
      <c r="D304" s="73"/>
      <c r="E304" s="75"/>
      <c r="F304" s="69"/>
      <c r="G304" s="80"/>
      <c r="H304" s="80"/>
      <c r="I304" s="81"/>
      <c r="J304" s="77"/>
      <c r="K304" s="66"/>
      <c r="L304" s="24"/>
    </row>
    <row r="305" spans="1:12" x14ac:dyDescent="0.25">
      <c r="A305" s="14">
        <v>1</v>
      </c>
      <c r="B305" s="59" t="s">
        <v>352</v>
      </c>
      <c r="C305" s="67">
        <v>4</v>
      </c>
      <c r="D305" s="73">
        <v>0</v>
      </c>
      <c r="E305" s="75">
        <f>C305*(1+D305)</f>
        <v>4</v>
      </c>
      <c r="F305" s="69" t="s">
        <v>5</v>
      </c>
      <c r="G305" s="83">
        <v>355.81</v>
      </c>
      <c r="H305" s="63">
        <f>G305*E305</f>
        <v>1423.24</v>
      </c>
      <c r="I305" s="64">
        <f t="shared" ref="I305:I313" si="275">L$4</f>
        <v>93</v>
      </c>
      <c r="J305" s="65">
        <f>E305*2</f>
        <v>8</v>
      </c>
      <c r="K305" s="63">
        <f>J305*I305</f>
        <v>744</v>
      </c>
      <c r="L305" s="34">
        <f>K305+H305</f>
        <v>2167.2399999999998</v>
      </c>
    </row>
    <row r="306" spans="1:12" x14ac:dyDescent="0.25">
      <c r="A306" s="14">
        <v>2</v>
      </c>
      <c r="B306" s="59" t="s">
        <v>355</v>
      </c>
      <c r="C306" s="69">
        <v>3</v>
      </c>
      <c r="D306" s="73">
        <v>0</v>
      </c>
      <c r="E306" s="75">
        <f>C306*(1+D306)</f>
        <v>3</v>
      </c>
      <c r="F306" s="69" t="s">
        <v>5</v>
      </c>
      <c r="G306" s="83">
        <v>355.81</v>
      </c>
      <c r="H306" s="63">
        <f>G306*E306</f>
        <v>1067.43</v>
      </c>
      <c r="I306" s="64">
        <f t="shared" si="275"/>
        <v>93</v>
      </c>
      <c r="J306" s="65">
        <f>E306*2</f>
        <v>6</v>
      </c>
      <c r="K306" s="63">
        <f>J306*I306</f>
        <v>558</v>
      </c>
      <c r="L306" s="34">
        <f>K306+H306</f>
        <v>1625.43</v>
      </c>
    </row>
    <row r="307" spans="1:12" x14ac:dyDescent="0.25">
      <c r="A307" s="14">
        <v>4</v>
      </c>
      <c r="B307" s="59" t="s">
        <v>356</v>
      </c>
      <c r="C307" s="69">
        <v>2</v>
      </c>
      <c r="D307" s="73">
        <v>0</v>
      </c>
      <c r="E307" s="75">
        <f>C307*(1+D307)</f>
        <v>2</v>
      </c>
      <c r="F307" s="69" t="s">
        <v>5</v>
      </c>
      <c r="G307" s="83">
        <v>534.15</v>
      </c>
      <c r="H307" s="63">
        <f>G307*E307</f>
        <v>1068.3</v>
      </c>
      <c r="I307" s="64">
        <f t="shared" si="275"/>
        <v>93</v>
      </c>
      <c r="J307" s="65">
        <f>E307*2.5</f>
        <v>5</v>
      </c>
      <c r="K307" s="63">
        <f>J307*I307</f>
        <v>465</v>
      </c>
      <c r="L307" s="34">
        <f>K307+H307</f>
        <v>1533.3</v>
      </c>
    </row>
    <row r="308" spans="1:12" x14ac:dyDescent="0.25">
      <c r="A308" s="14">
        <v>5</v>
      </c>
      <c r="B308" s="13" t="s">
        <v>350</v>
      </c>
      <c r="C308" s="69">
        <v>1</v>
      </c>
      <c r="D308" s="73">
        <v>0</v>
      </c>
      <c r="E308" s="75">
        <f t="shared" ref="E308" si="276">C308*(1+D308)</f>
        <v>1</v>
      </c>
      <c r="F308" s="69" t="s">
        <v>5</v>
      </c>
      <c r="G308" s="83"/>
      <c r="H308" s="63">
        <f t="shared" ref="H308" si="277">G308*E308</f>
        <v>0</v>
      </c>
      <c r="I308" s="64">
        <f t="shared" si="275"/>
        <v>93</v>
      </c>
      <c r="J308" s="65">
        <f>E308*2</f>
        <v>2</v>
      </c>
      <c r="K308" s="63">
        <f t="shared" ref="K308" si="278">J308*I308</f>
        <v>186</v>
      </c>
      <c r="L308" s="34">
        <f t="shared" ref="L308" si="279">K308+H308</f>
        <v>186</v>
      </c>
    </row>
    <row r="309" spans="1:12" x14ac:dyDescent="0.25">
      <c r="A309" s="14">
        <v>6</v>
      </c>
      <c r="B309" s="13" t="s">
        <v>351</v>
      </c>
      <c r="C309" s="69">
        <v>1</v>
      </c>
      <c r="D309" s="73">
        <v>0</v>
      </c>
      <c r="E309" s="75">
        <f>C309*(1+D309)</f>
        <v>1</v>
      </c>
      <c r="F309" s="69" t="s">
        <v>5</v>
      </c>
      <c r="G309" s="83"/>
      <c r="H309" s="63">
        <f>G309*E309</f>
        <v>0</v>
      </c>
      <c r="I309" s="64">
        <f t="shared" si="275"/>
        <v>93</v>
      </c>
      <c r="J309" s="65">
        <f>E309*2</f>
        <v>2</v>
      </c>
      <c r="K309" s="63">
        <f>J309*I309</f>
        <v>186</v>
      </c>
      <c r="L309" s="34">
        <f>K309+H309</f>
        <v>186</v>
      </c>
    </row>
    <row r="310" spans="1:12" x14ac:dyDescent="0.25">
      <c r="A310" s="14">
        <v>7</v>
      </c>
      <c r="B310" s="13" t="s">
        <v>313</v>
      </c>
      <c r="C310" s="69">
        <v>5</v>
      </c>
      <c r="D310" s="73">
        <v>0</v>
      </c>
      <c r="E310" s="75">
        <f>C310*(1+D310)</f>
        <v>5</v>
      </c>
      <c r="F310" s="69" t="s">
        <v>5</v>
      </c>
      <c r="G310" s="83"/>
      <c r="H310" s="63">
        <f>G310*E310</f>
        <v>0</v>
      </c>
      <c r="I310" s="64">
        <f t="shared" si="275"/>
        <v>93</v>
      </c>
      <c r="J310" s="65">
        <f>E310*1</f>
        <v>5</v>
      </c>
      <c r="K310" s="63">
        <f>J310*I310</f>
        <v>465</v>
      </c>
      <c r="L310" s="34">
        <f>K310+H310</f>
        <v>465</v>
      </c>
    </row>
    <row r="311" spans="1:12" x14ac:dyDescent="0.25">
      <c r="A311" s="14">
        <v>8</v>
      </c>
      <c r="B311" s="59" t="s">
        <v>353</v>
      </c>
      <c r="C311" s="69">
        <v>5</v>
      </c>
      <c r="D311" s="73">
        <v>0</v>
      </c>
      <c r="E311" s="75">
        <f>C311*(1+D311)</f>
        <v>5</v>
      </c>
      <c r="F311" s="69" t="s">
        <v>5</v>
      </c>
      <c r="G311" s="83">
        <v>228.99</v>
      </c>
      <c r="H311" s="63">
        <f>G311*E311</f>
        <v>1144.95</v>
      </c>
      <c r="I311" s="64">
        <f t="shared" si="275"/>
        <v>93</v>
      </c>
      <c r="J311" s="65">
        <f>E311*2</f>
        <v>10</v>
      </c>
      <c r="K311" s="63">
        <f>J311*I311</f>
        <v>930</v>
      </c>
      <c r="L311" s="34">
        <f>K311+H311</f>
        <v>2074.9499999999998</v>
      </c>
    </row>
    <row r="312" spans="1:12" x14ac:dyDescent="0.25">
      <c r="A312" s="14">
        <v>9</v>
      </c>
      <c r="B312" s="59" t="s">
        <v>354</v>
      </c>
      <c r="C312" s="69">
        <v>2</v>
      </c>
      <c r="D312" s="73">
        <v>0</v>
      </c>
      <c r="E312" s="75">
        <f>C312*(1+D312)</f>
        <v>2</v>
      </c>
      <c r="F312" s="69" t="s">
        <v>5</v>
      </c>
      <c r="G312" s="83">
        <v>228.99</v>
      </c>
      <c r="H312" s="63">
        <f>G312*E312</f>
        <v>457.98</v>
      </c>
      <c r="I312" s="64">
        <f t="shared" si="275"/>
        <v>93</v>
      </c>
      <c r="J312" s="65">
        <f>E312*2</f>
        <v>4</v>
      </c>
      <c r="K312" s="63">
        <f>J312*I312</f>
        <v>372</v>
      </c>
      <c r="L312" s="34">
        <f>K312+H312</f>
        <v>829.98</v>
      </c>
    </row>
    <row r="313" spans="1:12" x14ac:dyDescent="0.25">
      <c r="A313" s="14">
        <v>10</v>
      </c>
      <c r="B313" s="13" t="s">
        <v>327</v>
      </c>
      <c r="C313" s="69">
        <v>1</v>
      </c>
      <c r="D313" s="73">
        <v>0</v>
      </c>
      <c r="E313" s="75">
        <f t="shared" ref="E313" si="280">C313*(1+D313)</f>
        <v>1</v>
      </c>
      <c r="F313" s="69" t="s">
        <v>5</v>
      </c>
      <c r="G313" s="83"/>
      <c r="H313" s="63">
        <f t="shared" ref="H313" si="281">G313*E313</f>
        <v>0</v>
      </c>
      <c r="I313" s="64">
        <f t="shared" si="275"/>
        <v>93</v>
      </c>
      <c r="J313" s="65">
        <f t="shared" ref="J313" si="282">E313*6</f>
        <v>6</v>
      </c>
      <c r="K313" s="63">
        <f t="shared" ref="K313" si="283">J313*I313</f>
        <v>558</v>
      </c>
      <c r="L313" s="34">
        <f t="shared" ref="L313" si="284">K313+H313</f>
        <v>558</v>
      </c>
    </row>
    <row r="314" spans="1:12" x14ac:dyDescent="0.25">
      <c r="A314" s="14">
        <v>11</v>
      </c>
      <c r="B314" s="13" t="s">
        <v>357</v>
      </c>
      <c r="C314" s="69">
        <v>295</v>
      </c>
      <c r="D314" s="73">
        <v>0</v>
      </c>
      <c r="E314" s="75">
        <f>C314*(1+D314)</f>
        <v>295</v>
      </c>
      <c r="F314" s="69" t="s">
        <v>5</v>
      </c>
      <c r="G314" s="83"/>
      <c r="H314" s="63">
        <f>G314*E314</f>
        <v>0</v>
      </c>
      <c r="I314" s="64">
        <f t="shared" ref="I314:I322" si="285">L$4</f>
        <v>93</v>
      </c>
      <c r="J314" s="65">
        <f>E314*0.7</f>
        <v>206.5</v>
      </c>
      <c r="K314" s="63">
        <f>J314*I314</f>
        <v>19204.5</v>
      </c>
      <c r="L314" s="34">
        <f>K314+H314</f>
        <v>19204.5</v>
      </c>
    </row>
    <row r="315" spans="1:12" x14ac:dyDescent="0.25">
      <c r="A315" s="14">
        <v>12</v>
      </c>
      <c r="B315" s="13" t="s">
        <v>326</v>
      </c>
      <c r="C315" s="69">
        <v>1</v>
      </c>
      <c r="D315" s="73">
        <v>0</v>
      </c>
      <c r="E315" s="75">
        <f>C315*(1+D315)</f>
        <v>1</v>
      </c>
      <c r="F315" s="69" t="s">
        <v>5</v>
      </c>
      <c r="G315" s="83"/>
      <c r="H315" s="63">
        <f>G315*E315</f>
        <v>0</v>
      </c>
      <c r="I315" s="64">
        <f t="shared" si="285"/>
        <v>93</v>
      </c>
      <c r="J315" s="65">
        <f>E315*4</f>
        <v>4</v>
      </c>
      <c r="K315" s="63">
        <f>J315*I315</f>
        <v>372</v>
      </c>
      <c r="L315" s="34">
        <f>K315+H315</f>
        <v>372</v>
      </c>
    </row>
    <row r="316" spans="1:12" x14ac:dyDescent="0.25">
      <c r="A316" s="14">
        <v>13</v>
      </c>
      <c r="B316" s="56" t="s">
        <v>385</v>
      </c>
      <c r="C316" s="69">
        <v>1</v>
      </c>
      <c r="D316" s="73">
        <v>0</v>
      </c>
      <c r="E316" s="75">
        <f t="shared" ref="E316" si="286">C316*(1+D316)</f>
        <v>1</v>
      </c>
      <c r="F316" s="69" t="s">
        <v>5</v>
      </c>
      <c r="G316" s="62"/>
      <c r="H316" s="63">
        <f t="shared" ref="H316" si="287">G316*E316</f>
        <v>0</v>
      </c>
      <c r="I316" s="64">
        <f t="shared" si="285"/>
        <v>93</v>
      </c>
      <c r="J316" s="65">
        <f>E316*4</f>
        <v>4</v>
      </c>
      <c r="K316" s="63">
        <f t="shared" ref="K316" si="288">J316*I316</f>
        <v>372</v>
      </c>
      <c r="L316" s="34">
        <f t="shared" ref="L316" si="289">K316+H316</f>
        <v>372</v>
      </c>
    </row>
    <row r="317" spans="1:12" x14ac:dyDescent="0.25">
      <c r="A317" s="14">
        <v>13</v>
      </c>
      <c r="B317" s="13" t="s">
        <v>325</v>
      </c>
      <c r="C317" s="69">
        <v>5</v>
      </c>
      <c r="D317" s="73">
        <v>0</v>
      </c>
      <c r="E317" s="75">
        <f t="shared" ref="E317:E323" si="290">C317*(1+D317)</f>
        <v>5</v>
      </c>
      <c r="F317" s="69" t="s">
        <v>5</v>
      </c>
      <c r="G317" s="83"/>
      <c r="H317" s="63">
        <f t="shared" ref="H317:H323" si="291">G317*E317</f>
        <v>0</v>
      </c>
      <c r="I317" s="64">
        <f t="shared" si="285"/>
        <v>93</v>
      </c>
      <c r="J317" s="65">
        <f>E317*2.5</f>
        <v>12.5</v>
      </c>
      <c r="K317" s="63">
        <f t="shared" ref="K317:K323" si="292">J317*I317</f>
        <v>1162.5</v>
      </c>
      <c r="L317" s="34">
        <f t="shared" ref="L317:L323" si="293">K317+H317</f>
        <v>1162.5</v>
      </c>
    </row>
    <row r="318" spans="1:12" x14ac:dyDescent="0.25">
      <c r="A318" s="14">
        <v>14</v>
      </c>
      <c r="B318" s="59" t="s">
        <v>249</v>
      </c>
      <c r="C318" s="69">
        <v>392</v>
      </c>
      <c r="D318" s="73">
        <v>0</v>
      </c>
      <c r="E318" s="75">
        <f t="shared" si="290"/>
        <v>392</v>
      </c>
      <c r="F318" s="69" t="s">
        <v>5</v>
      </c>
      <c r="G318" s="83">
        <v>355.81</v>
      </c>
      <c r="H318" s="63">
        <f t="shared" si="291"/>
        <v>139477.51999999999</v>
      </c>
      <c r="I318" s="64">
        <f t="shared" ref="I318:I319" si="294">L$4</f>
        <v>93</v>
      </c>
      <c r="J318" s="65">
        <f>E318*2</f>
        <v>784</v>
      </c>
      <c r="K318" s="63">
        <f t="shared" si="292"/>
        <v>72912</v>
      </c>
      <c r="L318" s="34">
        <f t="shared" si="293"/>
        <v>212389.52</v>
      </c>
    </row>
    <row r="319" spans="1:12" x14ac:dyDescent="0.25">
      <c r="A319" s="14">
        <v>15</v>
      </c>
      <c r="B319" s="59" t="s">
        <v>250</v>
      </c>
      <c r="C319" s="69">
        <v>375</v>
      </c>
      <c r="D319" s="73">
        <v>0</v>
      </c>
      <c r="E319" s="75">
        <f t="shared" si="290"/>
        <v>375</v>
      </c>
      <c r="F319" s="69" t="s">
        <v>5</v>
      </c>
      <c r="G319" s="83">
        <v>228.99</v>
      </c>
      <c r="H319" s="63">
        <f t="shared" si="291"/>
        <v>85871.25</v>
      </c>
      <c r="I319" s="64">
        <f t="shared" si="294"/>
        <v>93</v>
      </c>
      <c r="J319" s="65">
        <f>E319*2</f>
        <v>750</v>
      </c>
      <c r="K319" s="63">
        <f t="shared" si="292"/>
        <v>69750</v>
      </c>
      <c r="L319" s="34">
        <f t="shared" si="293"/>
        <v>155621.25</v>
      </c>
    </row>
    <row r="320" spans="1:12" x14ac:dyDescent="0.25">
      <c r="A320" s="14">
        <v>18</v>
      </c>
      <c r="B320" s="59" t="s">
        <v>248</v>
      </c>
      <c r="C320" s="69">
        <v>295</v>
      </c>
      <c r="D320" s="73">
        <v>0</v>
      </c>
      <c r="E320" s="75">
        <f t="shared" si="290"/>
        <v>295</v>
      </c>
      <c r="F320" s="69" t="s">
        <v>5</v>
      </c>
      <c r="G320" s="83">
        <v>383</v>
      </c>
      <c r="H320" s="63">
        <f t="shared" si="291"/>
        <v>112985</v>
      </c>
      <c r="I320" s="64">
        <f t="shared" si="285"/>
        <v>93</v>
      </c>
      <c r="J320" s="65">
        <f>E320*2.5</f>
        <v>737.5</v>
      </c>
      <c r="K320" s="63">
        <f t="shared" si="292"/>
        <v>68587.5</v>
      </c>
      <c r="L320" s="34">
        <f t="shared" si="293"/>
        <v>181572.5</v>
      </c>
    </row>
    <row r="321" spans="1:12" x14ac:dyDescent="0.25">
      <c r="A321" s="14">
        <v>19</v>
      </c>
      <c r="B321" s="13" t="s">
        <v>251</v>
      </c>
      <c r="C321" s="69">
        <v>295</v>
      </c>
      <c r="D321" s="73">
        <v>0</v>
      </c>
      <c r="E321" s="75">
        <f t="shared" si="290"/>
        <v>295</v>
      </c>
      <c r="F321" s="69" t="s">
        <v>5</v>
      </c>
      <c r="G321" s="83"/>
      <c r="H321" s="63">
        <f t="shared" si="291"/>
        <v>0</v>
      </c>
      <c r="I321" s="64">
        <f t="shared" si="285"/>
        <v>93</v>
      </c>
      <c r="J321" s="65">
        <f>E321*0.7</f>
        <v>206.5</v>
      </c>
      <c r="K321" s="63">
        <f t="shared" si="292"/>
        <v>19204.5</v>
      </c>
      <c r="L321" s="34">
        <f t="shared" si="293"/>
        <v>19204.5</v>
      </c>
    </row>
    <row r="322" spans="1:12" x14ac:dyDescent="0.25">
      <c r="A322" s="14">
        <v>20</v>
      </c>
      <c r="B322" s="104" t="s">
        <v>393</v>
      </c>
      <c r="C322" s="105">
        <v>295</v>
      </c>
      <c r="D322" s="73">
        <v>0</v>
      </c>
      <c r="E322" s="75">
        <f t="shared" si="290"/>
        <v>295</v>
      </c>
      <c r="F322" s="69" t="s">
        <v>5</v>
      </c>
      <c r="G322" s="83"/>
      <c r="H322" s="63">
        <f t="shared" si="291"/>
        <v>0</v>
      </c>
      <c r="I322" s="64">
        <f t="shared" si="285"/>
        <v>93</v>
      </c>
      <c r="J322" s="65">
        <f>E322*4</f>
        <v>1180</v>
      </c>
      <c r="K322" s="63">
        <f t="shared" si="292"/>
        <v>109740</v>
      </c>
      <c r="L322" s="34">
        <f t="shared" si="293"/>
        <v>109740</v>
      </c>
    </row>
    <row r="323" spans="1:12" x14ac:dyDescent="0.25">
      <c r="A323" s="14">
        <v>21</v>
      </c>
      <c r="B323" s="104" t="s">
        <v>394</v>
      </c>
      <c r="C323" s="105">
        <v>80</v>
      </c>
      <c r="D323" s="73">
        <v>0</v>
      </c>
      <c r="E323" s="75">
        <f t="shared" si="290"/>
        <v>80</v>
      </c>
      <c r="F323" s="69" t="s">
        <v>5</v>
      </c>
      <c r="G323" s="83"/>
      <c r="H323" s="63">
        <f t="shared" si="291"/>
        <v>0</v>
      </c>
      <c r="I323" s="64">
        <f t="shared" ref="I323" si="295">L$4</f>
        <v>93</v>
      </c>
      <c r="J323" s="65">
        <f>E323*4</f>
        <v>320</v>
      </c>
      <c r="K323" s="63">
        <f t="shared" si="292"/>
        <v>29760</v>
      </c>
      <c r="L323" s="34">
        <f t="shared" si="293"/>
        <v>29760</v>
      </c>
    </row>
    <row r="324" spans="1:12" ht="15.6" customHeight="1" thickBot="1" x14ac:dyDescent="0.3">
      <c r="A324" s="14"/>
      <c r="B324" s="15"/>
      <c r="C324" s="61"/>
      <c r="D324" s="73"/>
      <c r="E324" s="75"/>
      <c r="F324" s="69"/>
      <c r="G324" s="80"/>
      <c r="H324" s="80"/>
      <c r="I324" s="81"/>
      <c r="J324" s="77"/>
      <c r="K324" s="66"/>
      <c r="L324" s="24"/>
    </row>
    <row r="325" spans="1:12" ht="16.5" thickBot="1" x14ac:dyDescent="0.3">
      <c r="A325" s="114" t="s">
        <v>358</v>
      </c>
      <c r="B325" s="115"/>
      <c r="C325" s="61"/>
      <c r="D325" s="73"/>
      <c r="E325" s="75"/>
      <c r="F325" s="69"/>
      <c r="G325" s="80"/>
      <c r="H325" s="80"/>
      <c r="I325" s="81"/>
      <c r="J325" s="77"/>
      <c r="K325" s="66"/>
      <c r="L325" s="24"/>
    </row>
    <row r="326" spans="1:12" x14ac:dyDescent="0.25">
      <c r="A326" s="14">
        <v>1</v>
      </c>
      <c r="B326" s="15" t="s">
        <v>254</v>
      </c>
      <c r="C326" s="69">
        <v>295</v>
      </c>
      <c r="D326" s="73">
        <v>0</v>
      </c>
      <c r="E326" s="75">
        <f t="shared" ref="E326:E327" si="296">C326*(1+D326)</f>
        <v>295</v>
      </c>
      <c r="F326" s="69" t="s">
        <v>5</v>
      </c>
      <c r="G326" s="62"/>
      <c r="H326" s="63">
        <f t="shared" ref="H326:H327" si="297">G326*E326</f>
        <v>0</v>
      </c>
      <c r="I326" s="64">
        <f t="shared" ref="I326:I327" si="298">L$4</f>
        <v>93</v>
      </c>
      <c r="J326" s="65">
        <f>E326*0.5</f>
        <v>147.5</v>
      </c>
      <c r="K326" s="63">
        <f t="shared" ref="K326:K327" si="299">J326*I326</f>
        <v>13717.5</v>
      </c>
      <c r="L326" s="34">
        <f t="shared" ref="L326:L327" si="300">K326+H326</f>
        <v>13717.5</v>
      </c>
    </row>
    <row r="327" spans="1:12" x14ac:dyDescent="0.25">
      <c r="A327" s="14">
        <v>2</v>
      </c>
      <c r="B327" s="15" t="s">
        <v>255</v>
      </c>
      <c r="C327" s="69">
        <v>295</v>
      </c>
      <c r="D327" s="73">
        <v>0</v>
      </c>
      <c r="E327" s="75">
        <f t="shared" si="296"/>
        <v>295</v>
      </c>
      <c r="F327" s="69" t="s">
        <v>5</v>
      </c>
      <c r="G327" s="62"/>
      <c r="H327" s="63">
        <f t="shared" si="297"/>
        <v>0</v>
      </c>
      <c r="I327" s="64">
        <f t="shared" si="298"/>
        <v>93</v>
      </c>
      <c r="J327" s="65">
        <f>E327*0.5</f>
        <v>147.5</v>
      </c>
      <c r="K327" s="63">
        <f t="shared" si="299"/>
        <v>13717.5</v>
      </c>
      <c r="L327" s="34">
        <f t="shared" si="300"/>
        <v>13717.5</v>
      </c>
    </row>
    <row r="328" spans="1:12" x14ac:dyDescent="0.25">
      <c r="A328" s="14">
        <v>3</v>
      </c>
      <c r="B328" s="15" t="s">
        <v>256</v>
      </c>
      <c r="C328" s="69">
        <v>295</v>
      </c>
      <c r="D328" s="73">
        <v>0</v>
      </c>
      <c r="E328" s="75">
        <f t="shared" ref="E328" si="301">C328*(1+D328)</f>
        <v>295</v>
      </c>
      <c r="F328" s="69" t="s">
        <v>5</v>
      </c>
      <c r="G328" s="62"/>
      <c r="H328" s="63">
        <f t="shared" ref="H328" si="302">G328*E328</f>
        <v>0</v>
      </c>
      <c r="I328" s="64">
        <f t="shared" ref="I328" si="303">L$4</f>
        <v>93</v>
      </c>
      <c r="J328" s="65">
        <f>E328*0.5</f>
        <v>147.5</v>
      </c>
      <c r="K328" s="63">
        <f t="shared" ref="K328" si="304">J328*I328</f>
        <v>13717.5</v>
      </c>
      <c r="L328" s="34">
        <f t="shared" ref="L328" si="305">K328+H328</f>
        <v>13717.5</v>
      </c>
    </row>
    <row r="329" spans="1:12" ht="15.6" customHeight="1" thickBot="1" x14ac:dyDescent="0.3">
      <c r="A329" s="14"/>
      <c r="B329" s="15"/>
      <c r="C329" s="61"/>
      <c r="D329" s="73"/>
      <c r="E329" s="75"/>
      <c r="F329" s="69"/>
      <c r="G329" s="80"/>
      <c r="H329" s="80"/>
      <c r="I329" s="81"/>
      <c r="J329" s="77"/>
      <c r="K329" s="66"/>
      <c r="L329" s="24"/>
    </row>
    <row r="330" spans="1:12" ht="15.75" customHeight="1" thickBot="1" x14ac:dyDescent="0.3">
      <c r="A330" s="114" t="s">
        <v>252</v>
      </c>
      <c r="B330" s="115"/>
      <c r="C330" s="61"/>
      <c r="D330" s="73"/>
      <c r="E330" s="75"/>
      <c r="F330" s="69"/>
      <c r="G330" s="80"/>
      <c r="H330" s="80"/>
      <c r="I330" s="81"/>
      <c r="J330" s="77"/>
      <c r="K330" s="66"/>
      <c r="L330" s="24"/>
    </row>
    <row r="331" spans="1:12" x14ac:dyDescent="0.25">
      <c r="A331" s="14">
        <v>1</v>
      </c>
      <c r="B331" s="13" t="s">
        <v>307</v>
      </c>
      <c r="C331" s="82">
        <v>1</v>
      </c>
      <c r="D331" s="73">
        <v>0</v>
      </c>
      <c r="E331" s="75">
        <f t="shared" ref="E331:E334" si="306">C331*(1+D331)</f>
        <v>1</v>
      </c>
      <c r="F331" s="69" t="s">
        <v>5</v>
      </c>
      <c r="G331" s="62"/>
      <c r="H331" s="63">
        <f t="shared" ref="H331:H334" si="307">G331*E331</f>
        <v>0</v>
      </c>
      <c r="I331" s="64">
        <f t="shared" ref="I331:I334" si="308">L$4</f>
        <v>93</v>
      </c>
      <c r="J331" s="65">
        <f>E331*4</f>
        <v>4</v>
      </c>
      <c r="K331" s="63">
        <f t="shared" ref="K331" si="309">J331*I331</f>
        <v>372</v>
      </c>
      <c r="L331" s="34">
        <f t="shared" ref="L331" si="310">K331+H331</f>
        <v>372</v>
      </c>
    </row>
    <row r="332" spans="1:12" x14ac:dyDescent="0.25">
      <c r="A332" s="14">
        <v>2</v>
      </c>
      <c r="B332" s="13" t="s">
        <v>308</v>
      </c>
      <c r="C332" s="82">
        <v>3</v>
      </c>
      <c r="D332" s="73">
        <v>0</v>
      </c>
      <c r="E332" s="75">
        <f t="shared" si="306"/>
        <v>3</v>
      </c>
      <c r="F332" s="69" t="s">
        <v>5</v>
      </c>
      <c r="G332" s="62"/>
      <c r="H332" s="63">
        <f t="shared" si="307"/>
        <v>0</v>
      </c>
      <c r="I332" s="64">
        <f t="shared" si="308"/>
        <v>93</v>
      </c>
      <c r="J332" s="65">
        <f>E332*3</f>
        <v>9</v>
      </c>
      <c r="K332" s="63">
        <f t="shared" ref="K332:K336" si="311">J332*I332</f>
        <v>837</v>
      </c>
      <c r="L332" s="34">
        <f t="shared" ref="L332:L336" si="312">K332+H332</f>
        <v>837</v>
      </c>
    </row>
    <row r="333" spans="1:12" x14ac:dyDescent="0.25">
      <c r="A333" s="14">
        <v>3</v>
      </c>
      <c r="B333" s="59" t="s">
        <v>309</v>
      </c>
      <c r="C333" s="82">
        <v>5</v>
      </c>
      <c r="D333" s="73">
        <v>0</v>
      </c>
      <c r="E333" s="75">
        <f t="shared" si="306"/>
        <v>5</v>
      </c>
      <c r="F333" s="69" t="s">
        <v>5</v>
      </c>
      <c r="G333" s="62">
        <v>241.34</v>
      </c>
      <c r="H333" s="63">
        <f t="shared" si="307"/>
        <v>1206.7</v>
      </c>
      <c r="I333" s="64">
        <f t="shared" si="308"/>
        <v>93</v>
      </c>
      <c r="J333" s="65">
        <f>E333*1.5</f>
        <v>7.5</v>
      </c>
      <c r="K333" s="63">
        <f t="shared" si="311"/>
        <v>697.5</v>
      </c>
      <c r="L333" s="34">
        <f t="shared" si="312"/>
        <v>1904.2</v>
      </c>
    </row>
    <row r="334" spans="1:12" x14ac:dyDescent="0.25">
      <c r="A334" s="14">
        <v>4</v>
      </c>
      <c r="B334" s="13" t="s">
        <v>310</v>
      </c>
      <c r="C334" s="82">
        <v>1</v>
      </c>
      <c r="D334" s="73">
        <v>0</v>
      </c>
      <c r="E334" s="75">
        <f t="shared" si="306"/>
        <v>1</v>
      </c>
      <c r="F334" s="69" t="s">
        <v>5</v>
      </c>
      <c r="G334" s="62"/>
      <c r="H334" s="63">
        <f t="shared" si="307"/>
        <v>0</v>
      </c>
      <c r="I334" s="64">
        <f t="shared" si="308"/>
        <v>93</v>
      </c>
      <c r="J334" s="65">
        <f>E334*3</f>
        <v>3</v>
      </c>
      <c r="K334" s="63">
        <f t="shared" si="311"/>
        <v>279</v>
      </c>
      <c r="L334" s="34">
        <f t="shared" si="312"/>
        <v>279</v>
      </c>
    </row>
    <row r="335" spans="1:12" x14ac:dyDescent="0.25">
      <c r="A335" s="14">
        <v>5</v>
      </c>
      <c r="B335" s="59" t="s">
        <v>366</v>
      </c>
      <c r="C335" s="69">
        <v>215</v>
      </c>
      <c r="D335" s="73">
        <v>0</v>
      </c>
      <c r="E335" s="75">
        <f t="shared" ref="E335:E336" si="313">C335*(1+D335)</f>
        <v>215</v>
      </c>
      <c r="F335" s="69" t="s">
        <v>5</v>
      </c>
      <c r="G335" s="62">
        <v>463.29</v>
      </c>
      <c r="H335" s="63">
        <f t="shared" ref="H335:H336" si="314">G335*E335</f>
        <v>99607.35</v>
      </c>
      <c r="I335" s="64">
        <f t="shared" ref="I335:I336" si="315">L$4</f>
        <v>93</v>
      </c>
      <c r="J335" s="65">
        <f>E335*1.5</f>
        <v>322.5</v>
      </c>
      <c r="K335" s="63">
        <f t="shared" si="311"/>
        <v>29992.5</v>
      </c>
      <c r="L335" s="34">
        <f t="shared" si="312"/>
        <v>129599.85</v>
      </c>
    </row>
    <row r="336" spans="1:12" x14ac:dyDescent="0.25">
      <c r="A336" s="14">
        <v>6</v>
      </c>
      <c r="B336" s="59" t="s">
        <v>386</v>
      </c>
      <c r="C336" s="69">
        <v>80</v>
      </c>
      <c r="D336" s="73">
        <v>0</v>
      </c>
      <c r="E336" s="75">
        <f t="shared" si="313"/>
        <v>80</v>
      </c>
      <c r="F336" s="69" t="s">
        <v>5</v>
      </c>
      <c r="G336" s="62">
        <v>594.55999999999995</v>
      </c>
      <c r="H336" s="63">
        <f t="shared" si="314"/>
        <v>47564.799999999996</v>
      </c>
      <c r="I336" s="64">
        <f t="shared" si="315"/>
        <v>93</v>
      </c>
      <c r="J336" s="65">
        <f>E336*1.5</f>
        <v>120</v>
      </c>
      <c r="K336" s="63">
        <f t="shared" si="311"/>
        <v>11160</v>
      </c>
      <c r="L336" s="34">
        <f t="shared" si="312"/>
        <v>58724.799999999996</v>
      </c>
    </row>
    <row r="337" spans="1:12" ht="16.5" thickBot="1" x14ac:dyDescent="0.3">
      <c r="A337" s="14"/>
      <c r="B337" s="15"/>
      <c r="C337" s="61"/>
      <c r="D337" s="73"/>
      <c r="E337" s="75"/>
      <c r="F337" s="69"/>
      <c r="G337" s="62"/>
      <c r="H337" s="63"/>
      <c r="I337" s="64"/>
      <c r="J337" s="65"/>
      <c r="K337" s="63"/>
      <c r="L337" s="34"/>
    </row>
    <row r="338" spans="1:12" ht="16.5" thickBot="1" x14ac:dyDescent="0.3">
      <c r="A338" s="114" t="s">
        <v>253</v>
      </c>
      <c r="B338" s="115"/>
      <c r="C338" s="61"/>
      <c r="D338" s="73"/>
      <c r="E338" s="75"/>
      <c r="F338" s="69"/>
      <c r="G338" s="80"/>
      <c r="H338" s="80"/>
      <c r="I338" s="81"/>
      <c r="J338" s="77"/>
      <c r="K338" s="66"/>
      <c r="L338" s="24"/>
    </row>
    <row r="339" spans="1:12" ht="105" x14ac:dyDescent="0.25">
      <c r="A339" s="14">
        <v>1</v>
      </c>
      <c r="B339" s="15" t="s">
        <v>311</v>
      </c>
      <c r="C339" s="67">
        <v>1</v>
      </c>
      <c r="D339" s="73">
        <v>0</v>
      </c>
      <c r="E339" s="75">
        <f t="shared" ref="E339:E340" si="316">C339*(1+D339)</f>
        <v>1</v>
      </c>
      <c r="F339" s="69" t="s">
        <v>5</v>
      </c>
      <c r="G339" s="62">
        <v>3494.89</v>
      </c>
      <c r="H339" s="63">
        <f t="shared" ref="H339:H340" si="317">G339*E339</f>
        <v>3494.89</v>
      </c>
      <c r="I339" s="64">
        <f t="shared" ref="I339:I340" si="318">L$4</f>
        <v>93</v>
      </c>
      <c r="J339" s="65">
        <f>E339*6</f>
        <v>6</v>
      </c>
      <c r="K339" s="63">
        <f t="shared" ref="K339:K340" si="319">J339*I339</f>
        <v>558</v>
      </c>
      <c r="L339" s="34">
        <f t="shared" ref="L339:L340" si="320">K339+H339</f>
        <v>4052.89</v>
      </c>
    </row>
    <row r="340" spans="1:12" ht="90" x14ac:dyDescent="0.25">
      <c r="A340" s="14">
        <v>2</v>
      </c>
      <c r="B340" s="60" t="s">
        <v>312</v>
      </c>
      <c r="C340" s="69">
        <v>4</v>
      </c>
      <c r="D340" s="73">
        <v>0</v>
      </c>
      <c r="E340" s="75">
        <f t="shared" si="316"/>
        <v>4</v>
      </c>
      <c r="F340" s="69" t="s">
        <v>5</v>
      </c>
      <c r="G340" s="62">
        <v>1148.4000000000001</v>
      </c>
      <c r="H340" s="63">
        <f t="shared" si="317"/>
        <v>4593.6000000000004</v>
      </c>
      <c r="I340" s="64">
        <f t="shared" si="318"/>
        <v>93</v>
      </c>
      <c r="J340" s="65">
        <f t="shared" ref="J340" si="321">E340*2</f>
        <v>8</v>
      </c>
      <c r="K340" s="63">
        <f t="shared" si="319"/>
        <v>744</v>
      </c>
      <c r="L340" s="34">
        <f t="shared" si="320"/>
        <v>5337.6</v>
      </c>
    </row>
    <row r="341" spans="1:12" ht="16.5" thickBot="1" x14ac:dyDescent="0.3">
      <c r="A341" s="14"/>
      <c r="B341" s="15"/>
      <c r="C341" s="61"/>
      <c r="D341" s="73"/>
      <c r="E341" s="75"/>
      <c r="F341" s="69"/>
      <c r="G341" s="88"/>
      <c r="H341" s="77"/>
      <c r="I341" s="66"/>
      <c r="J341" s="65"/>
      <c r="K341" s="77"/>
      <c r="L341" s="10"/>
    </row>
    <row r="342" spans="1:12" ht="16.5" thickBot="1" x14ac:dyDescent="0.3">
      <c r="A342" s="114" t="s">
        <v>118</v>
      </c>
      <c r="B342" s="115"/>
      <c r="C342" s="61"/>
      <c r="D342" s="73"/>
      <c r="E342" s="75"/>
      <c r="F342" s="69"/>
      <c r="G342" s="80"/>
      <c r="H342" s="80"/>
      <c r="I342" s="81"/>
      <c r="J342" s="77"/>
      <c r="K342" s="66"/>
      <c r="L342" s="24"/>
    </row>
    <row r="343" spans="1:12" x14ac:dyDescent="0.25">
      <c r="A343" s="14">
        <v>1</v>
      </c>
      <c r="B343" s="59" t="s">
        <v>330</v>
      </c>
      <c r="C343" s="67">
        <v>1</v>
      </c>
      <c r="D343" s="73">
        <v>0</v>
      </c>
      <c r="E343" s="75">
        <f t="shared" ref="E343" si="322">C343*(1+D343)</f>
        <v>1</v>
      </c>
      <c r="F343" s="69" t="s">
        <v>5</v>
      </c>
      <c r="G343" s="62">
        <v>32348.35</v>
      </c>
      <c r="H343" s="63">
        <f t="shared" ref="H343" si="323">G343*E343</f>
        <v>32348.35</v>
      </c>
      <c r="I343" s="64">
        <f t="shared" ref="I343" si="324">L$4</f>
        <v>93</v>
      </c>
      <c r="J343" s="65">
        <f>E343*48</f>
        <v>48</v>
      </c>
      <c r="K343" s="63">
        <f t="shared" ref="K343" si="325">J343*I343</f>
        <v>4464</v>
      </c>
      <c r="L343" s="34">
        <f t="shared" ref="L343" si="326">K343+H343</f>
        <v>36812.35</v>
      </c>
    </row>
    <row r="344" spans="1:12" x14ac:dyDescent="0.25">
      <c r="A344" s="14">
        <v>2</v>
      </c>
      <c r="B344" s="56" t="s">
        <v>349</v>
      </c>
      <c r="C344" s="69">
        <v>6</v>
      </c>
      <c r="D344" s="73">
        <v>0</v>
      </c>
      <c r="E344" s="75">
        <f t="shared" ref="E344" si="327">C344*(1+D344)</f>
        <v>6</v>
      </c>
      <c r="F344" s="69" t="s">
        <v>5</v>
      </c>
      <c r="G344" s="62"/>
      <c r="H344" s="63">
        <f t="shared" ref="H344" si="328">G344*E344</f>
        <v>0</v>
      </c>
      <c r="I344" s="64">
        <f t="shared" ref="I344" si="329">L$4</f>
        <v>93</v>
      </c>
      <c r="J344" s="65">
        <f>E344*4</f>
        <v>24</v>
      </c>
      <c r="K344" s="63">
        <f t="shared" ref="K344" si="330">J344*I344</f>
        <v>2232</v>
      </c>
      <c r="L344" s="34">
        <f t="shared" ref="L344" si="331">K344+H344</f>
        <v>2232</v>
      </c>
    </row>
    <row r="345" spans="1:12" ht="16.5" thickBot="1" x14ac:dyDescent="0.3">
      <c r="A345" s="14"/>
      <c r="B345" s="15"/>
      <c r="C345" s="61"/>
      <c r="D345" s="73"/>
      <c r="E345" s="75"/>
      <c r="F345" s="69"/>
      <c r="G345" s="88"/>
      <c r="H345" s="77"/>
      <c r="I345" s="66"/>
      <c r="J345" s="65"/>
      <c r="K345" s="77"/>
      <c r="L345" s="10"/>
    </row>
    <row r="346" spans="1:12" ht="16.5" thickBot="1" x14ac:dyDescent="0.3">
      <c r="A346" s="114" t="s">
        <v>154</v>
      </c>
      <c r="B346" s="115"/>
      <c r="C346" s="61"/>
      <c r="D346" s="73"/>
      <c r="E346" s="75"/>
      <c r="F346" s="69"/>
      <c r="G346" s="80"/>
      <c r="H346" s="80"/>
      <c r="I346" s="81"/>
      <c r="J346" s="77"/>
      <c r="K346" s="66"/>
      <c r="L346" s="24"/>
    </row>
    <row r="347" spans="1:12" x14ac:dyDescent="0.25">
      <c r="A347" s="14">
        <v>1</v>
      </c>
      <c r="B347" s="13" t="s">
        <v>257</v>
      </c>
      <c r="C347" s="67">
        <v>1</v>
      </c>
      <c r="D347" s="73">
        <v>0</v>
      </c>
      <c r="E347" s="75">
        <f t="shared" ref="E347" si="332">C347*(1+D347)</f>
        <v>1</v>
      </c>
      <c r="F347" s="69" t="s">
        <v>5</v>
      </c>
      <c r="G347" s="62"/>
      <c r="H347" s="63">
        <f t="shared" ref="H347:H348" si="333">G347*E347</f>
        <v>0</v>
      </c>
      <c r="I347" s="64">
        <f t="shared" ref="I347:I348" si="334">L$4</f>
        <v>93</v>
      </c>
      <c r="J347" s="65">
        <f>E347*2</f>
        <v>2</v>
      </c>
      <c r="K347" s="63">
        <f t="shared" ref="K347:K348" si="335">J347*I347</f>
        <v>186</v>
      </c>
      <c r="L347" s="34">
        <f t="shared" ref="L347:L348" si="336">K347+H347</f>
        <v>186</v>
      </c>
    </row>
    <row r="348" spans="1:12" x14ac:dyDescent="0.25">
      <c r="A348" s="14">
        <v>2</v>
      </c>
      <c r="B348" s="56" t="s">
        <v>258</v>
      </c>
      <c r="C348" s="69">
        <v>295</v>
      </c>
      <c r="D348" s="73">
        <v>0</v>
      </c>
      <c r="E348" s="75">
        <f t="shared" ref="E348" si="337">C348*(1+D348)</f>
        <v>295</v>
      </c>
      <c r="F348" s="69" t="s">
        <v>5</v>
      </c>
      <c r="G348" s="62"/>
      <c r="H348" s="63">
        <f t="shared" si="333"/>
        <v>0</v>
      </c>
      <c r="I348" s="64">
        <f t="shared" si="334"/>
        <v>93</v>
      </c>
      <c r="J348" s="65">
        <f>E348*1</f>
        <v>295</v>
      </c>
      <c r="K348" s="63">
        <f t="shared" si="335"/>
        <v>27435</v>
      </c>
      <c r="L348" s="34">
        <f t="shared" si="336"/>
        <v>27435</v>
      </c>
    </row>
    <row r="349" spans="1:12" ht="16.5" thickBot="1" x14ac:dyDescent="0.3">
      <c r="A349" s="14"/>
      <c r="B349" s="15"/>
      <c r="C349" s="61"/>
      <c r="D349" s="73"/>
      <c r="E349" s="75"/>
      <c r="F349" s="69"/>
      <c r="G349" s="88"/>
      <c r="H349" s="77"/>
      <c r="I349" s="66"/>
      <c r="J349" s="65"/>
      <c r="K349" s="77"/>
      <c r="L349" s="10"/>
    </row>
    <row r="350" spans="1:12" ht="16.5" thickBot="1" x14ac:dyDescent="0.3">
      <c r="A350" s="114" t="s">
        <v>259</v>
      </c>
      <c r="B350" s="115"/>
      <c r="C350" s="61"/>
      <c r="D350" s="73"/>
      <c r="E350" s="75"/>
      <c r="F350" s="69"/>
      <c r="G350" s="80"/>
      <c r="H350" s="80"/>
      <c r="I350" s="81"/>
      <c r="J350" s="77"/>
      <c r="K350" s="66"/>
      <c r="L350" s="24"/>
    </row>
    <row r="351" spans="1:12" ht="90" x14ac:dyDescent="0.25">
      <c r="A351" s="14">
        <v>1</v>
      </c>
      <c r="B351" s="58" t="s">
        <v>324</v>
      </c>
      <c r="C351" s="69">
        <v>12</v>
      </c>
      <c r="D351" s="73">
        <v>0</v>
      </c>
      <c r="E351" s="75">
        <f t="shared" ref="E351" si="338">C351*(1+D351)</f>
        <v>12</v>
      </c>
      <c r="F351" s="69" t="s">
        <v>5</v>
      </c>
      <c r="G351" s="62">
        <v>332.74</v>
      </c>
      <c r="H351" s="63">
        <f t="shared" ref="H351" si="339">G351*E351</f>
        <v>3992.88</v>
      </c>
      <c r="I351" s="64">
        <f t="shared" ref="I351" si="340">L$4</f>
        <v>93</v>
      </c>
      <c r="J351" s="65">
        <f>E351*1.2</f>
        <v>14.399999999999999</v>
      </c>
      <c r="K351" s="63">
        <f t="shared" ref="K351" si="341">J351*I351</f>
        <v>1339.1999999999998</v>
      </c>
      <c r="L351" s="34">
        <f t="shared" ref="L351" si="342">K351+H351</f>
        <v>5332.08</v>
      </c>
    </row>
    <row r="352" spans="1:12" ht="16.5" thickBot="1" x14ac:dyDescent="0.3">
      <c r="A352" s="14"/>
      <c r="B352" s="15"/>
      <c r="C352" s="82"/>
      <c r="D352" s="73"/>
      <c r="E352" s="75"/>
      <c r="F352" s="69"/>
      <c r="G352" s="62"/>
      <c r="H352" s="77"/>
      <c r="I352" s="66"/>
      <c r="J352" s="65"/>
      <c r="K352" s="77"/>
      <c r="L352" s="10"/>
    </row>
    <row r="353" spans="1:12" ht="16.5" thickBot="1" x14ac:dyDescent="0.3">
      <c r="A353" s="114" t="s">
        <v>153</v>
      </c>
      <c r="B353" s="115"/>
      <c r="C353" s="82"/>
      <c r="D353" s="73"/>
      <c r="E353" s="75"/>
      <c r="F353" s="69"/>
      <c r="G353" s="62"/>
      <c r="H353" s="80"/>
      <c r="I353" s="81"/>
      <c r="J353" s="77"/>
      <c r="K353" s="66"/>
      <c r="L353" s="24"/>
    </row>
    <row r="354" spans="1:12" ht="75" x14ac:dyDescent="0.25">
      <c r="A354" s="14">
        <v>1</v>
      </c>
      <c r="B354" s="58" t="s">
        <v>323</v>
      </c>
      <c r="C354" s="69">
        <v>1</v>
      </c>
      <c r="D354" s="73">
        <v>0</v>
      </c>
      <c r="E354" s="75">
        <f t="shared" ref="E354" si="343">C354*(1+D354)</f>
        <v>1</v>
      </c>
      <c r="F354" s="69" t="s">
        <v>5</v>
      </c>
      <c r="G354" s="62">
        <v>281.75</v>
      </c>
      <c r="H354" s="63">
        <f t="shared" ref="H354" si="344">G354*E354</f>
        <v>281.75</v>
      </c>
      <c r="I354" s="64">
        <f t="shared" ref="I354" si="345">L$4</f>
        <v>93</v>
      </c>
      <c r="J354" s="65">
        <f>E354*0.7</f>
        <v>0.7</v>
      </c>
      <c r="K354" s="63">
        <f t="shared" ref="K354" si="346">J354*I354</f>
        <v>65.099999999999994</v>
      </c>
      <c r="L354" s="34">
        <f t="shared" ref="L354" si="347">K354+H354</f>
        <v>346.85</v>
      </c>
    </row>
    <row r="355" spans="1:12" ht="16.5" thickBot="1" x14ac:dyDescent="0.3">
      <c r="A355" s="14"/>
      <c r="B355" s="15"/>
      <c r="C355" s="61"/>
      <c r="D355" s="73"/>
      <c r="E355" s="75"/>
      <c r="F355" s="69"/>
      <c r="G355" s="62"/>
      <c r="H355" s="77"/>
      <c r="I355" s="66"/>
      <c r="J355" s="65"/>
      <c r="K355" s="77"/>
      <c r="L355" s="10"/>
    </row>
    <row r="356" spans="1:12" ht="16.5" thickBot="1" x14ac:dyDescent="0.3">
      <c r="A356" s="114" t="s">
        <v>328</v>
      </c>
      <c r="B356" s="115"/>
      <c r="C356" s="61"/>
      <c r="D356" s="73"/>
      <c r="E356" s="75"/>
      <c r="F356" s="69"/>
      <c r="G356" s="62"/>
      <c r="H356" s="80"/>
      <c r="I356" s="81"/>
      <c r="J356" s="77"/>
      <c r="K356" s="66"/>
      <c r="L356" s="24"/>
    </row>
    <row r="357" spans="1:12" ht="90" x14ac:dyDescent="0.25">
      <c r="A357" s="14">
        <v>1</v>
      </c>
      <c r="B357" s="58" t="s">
        <v>329</v>
      </c>
      <c r="C357" s="69">
        <v>7</v>
      </c>
      <c r="D357" s="73">
        <v>0</v>
      </c>
      <c r="E357" s="75">
        <f t="shared" ref="E357" si="348">C357*(1+D357)</f>
        <v>7</v>
      </c>
      <c r="F357" s="69" t="s">
        <v>5</v>
      </c>
      <c r="G357" s="62">
        <v>58.24</v>
      </c>
      <c r="H357" s="63">
        <f t="shared" ref="H357" si="349">G357*E357</f>
        <v>407.68</v>
      </c>
      <c r="I357" s="64">
        <f t="shared" ref="I357" si="350">L$4</f>
        <v>93</v>
      </c>
      <c r="J357" s="65">
        <f>E357*0.6</f>
        <v>4.2</v>
      </c>
      <c r="K357" s="63">
        <f t="shared" ref="K357" si="351">J357*I357</f>
        <v>390.6</v>
      </c>
      <c r="L357" s="34">
        <f t="shared" ref="L357" si="352">K357+H357</f>
        <v>798.28</v>
      </c>
    </row>
    <row r="358" spans="1:12" ht="16.5" thickBot="1" x14ac:dyDescent="0.3">
      <c r="A358" s="14"/>
      <c r="B358" s="15"/>
      <c r="C358" s="61"/>
      <c r="D358" s="73"/>
      <c r="E358" s="75"/>
      <c r="F358" s="69"/>
      <c r="G358" s="62"/>
      <c r="H358" s="77"/>
      <c r="I358" s="66"/>
      <c r="J358" s="65"/>
      <c r="K358" s="77"/>
      <c r="L358" s="10"/>
    </row>
    <row r="359" spans="1:12" ht="16.5" thickBot="1" x14ac:dyDescent="0.3">
      <c r="A359" s="114" t="s">
        <v>331</v>
      </c>
      <c r="B359" s="115"/>
      <c r="C359" s="61"/>
      <c r="D359" s="73"/>
      <c r="E359" s="75"/>
      <c r="F359" s="69"/>
      <c r="G359" s="62"/>
      <c r="H359" s="80"/>
      <c r="I359" s="81"/>
      <c r="J359" s="77"/>
      <c r="K359" s="66"/>
      <c r="L359" s="24"/>
    </row>
    <row r="360" spans="1:12" ht="165" x14ac:dyDescent="0.25">
      <c r="A360" s="14">
        <v>1</v>
      </c>
      <c r="B360" s="60" t="s">
        <v>367</v>
      </c>
      <c r="C360" s="67">
        <v>1</v>
      </c>
      <c r="D360" s="73">
        <v>0</v>
      </c>
      <c r="E360" s="75">
        <f t="shared" ref="E360" si="353">C360*(1+D360)</f>
        <v>1</v>
      </c>
      <c r="F360" s="69" t="s">
        <v>5</v>
      </c>
      <c r="G360" s="62"/>
      <c r="H360" s="63">
        <f t="shared" ref="H360" si="354">G360*E360</f>
        <v>0</v>
      </c>
      <c r="I360" s="64">
        <f t="shared" ref="I360" si="355">L$4</f>
        <v>93</v>
      </c>
      <c r="J360" s="65">
        <f>E360*4</f>
        <v>4</v>
      </c>
      <c r="K360" s="63">
        <f t="shared" ref="K360" si="356">J360*I360</f>
        <v>372</v>
      </c>
      <c r="L360" s="34">
        <f t="shared" ref="L360" si="357">K360+H360</f>
        <v>372</v>
      </c>
    </row>
    <row r="361" spans="1:12" ht="16.5" thickBot="1" x14ac:dyDescent="0.3">
      <c r="A361" s="14"/>
      <c r="B361" s="15"/>
      <c r="C361" s="61"/>
      <c r="D361" s="73"/>
      <c r="E361" s="75"/>
      <c r="F361" s="69"/>
      <c r="G361" s="88"/>
      <c r="H361" s="77"/>
      <c r="I361" s="66"/>
      <c r="J361" s="65"/>
      <c r="K361" s="77"/>
      <c r="L361" s="10"/>
    </row>
    <row r="362" spans="1:12" ht="16.5" thickBot="1" x14ac:dyDescent="0.3">
      <c r="A362" s="114" t="s">
        <v>260</v>
      </c>
      <c r="B362" s="115"/>
      <c r="C362" s="61"/>
      <c r="D362" s="73"/>
      <c r="E362" s="75"/>
      <c r="F362" s="69"/>
      <c r="G362" s="80"/>
      <c r="H362" s="80"/>
      <c r="I362" s="81"/>
      <c r="J362" s="77"/>
      <c r="K362" s="66"/>
      <c r="L362" s="24"/>
    </row>
    <row r="363" spans="1:12" x14ac:dyDescent="0.25">
      <c r="A363" s="14">
        <v>1</v>
      </c>
      <c r="B363" s="13" t="s">
        <v>261</v>
      </c>
      <c r="C363" s="69">
        <v>275</v>
      </c>
      <c r="D363" s="73">
        <v>0</v>
      </c>
      <c r="E363" s="75">
        <f t="shared" ref="E363:E371" si="358">C363*(1+D363)</f>
        <v>275</v>
      </c>
      <c r="F363" s="82" t="s">
        <v>5</v>
      </c>
      <c r="G363" s="83"/>
      <c r="H363" s="63">
        <f t="shared" ref="H363:H368" si="359">G363*E363</f>
        <v>0</v>
      </c>
      <c r="I363" s="64">
        <f t="shared" ref="I363:I368" si="360">L$4</f>
        <v>93</v>
      </c>
      <c r="J363" s="65">
        <f t="shared" ref="J363:J368" si="361">E363*0.5</f>
        <v>137.5</v>
      </c>
      <c r="K363" s="63">
        <f t="shared" ref="K363:K368" si="362">J363*I363</f>
        <v>12787.5</v>
      </c>
      <c r="L363" s="34">
        <f t="shared" ref="L363:L368" si="363">K363+H363</f>
        <v>12787.5</v>
      </c>
    </row>
    <row r="364" spans="1:12" x14ac:dyDescent="0.25">
      <c r="A364" s="14">
        <v>2</v>
      </c>
      <c r="B364" s="13" t="s">
        <v>262</v>
      </c>
      <c r="C364" s="69">
        <v>5</v>
      </c>
      <c r="D364" s="73">
        <v>0</v>
      </c>
      <c r="E364" s="75">
        <f t="shared" si="358"/>
        <v>5</v>
      </c>
      <c r="F364" s="82" t="s">
        <v>5</v>
      </c>
      <c r="G364" s="83"/>
      <c r="H364" s="63">
        <f t="shared" si="359"/>
        <v>0</v>
      </c>
      <c r="I364" s="64">
        <f t="shared" si="360"/>
        <v>93</v>
      </c>
      <c r="J364" s="65">
        <f t="shared" si="361"/>
        <v>2.5</v>
      </c>
      <c r="K364" s="63">
        <f t="shared" si="362"/>
        <v>232.5</v>
      </c>
      <c r="L364" s="34">
        <f t="shared" si="363"/>
        <v>232.5</v>
      </c>
    </row>
    <row r="365" spans="1:12" x14ac:dyDescent="0.25">
      <c r="A365" s="14">
        <v>3</v>
      </c>
      <c r="B365" s="13" t="s">
        <v>320</v>
      </c>
      <c r="C365" s="69">
        <v>4</v>
      </c>
      <c r="D365" s="73">
        <v>0</v>
      </c>
      <c r="E365" s="75">
        <f t="shared" si="358"/>
        <v>4</v>
      </c>
      <c r="F365" s="82" t="s">
        <v>5</v>
      </c>
      <c r="G365" s="83"/>
      <c r="H365" s="63">
        <f t="shared" si="359"/>
        <v>0</v>
      </c>
      <c r="I365" s="64">
        <f t="shared" si="360"/>
        <v>93</v>
      </c>
      <c r="J365" s="65">
        <f t="shared" si="361"/>
        <v>2</v>
      </c>
      <c r="K365" s="63">
        <f t="shared" si="362"/>
        <v>186</v>
      </c>
      <c r="L365" s="34">
        <f t="shared" si="363"/>
        <v>186</v>
      </c>
    </row>
    <row r="366" spans="1:12" x14ac:dyDescent="0.25">
      <c r="A366" s="14">
        <v>4</v>
      </c>
      <c r="B366" s="59" t="s">
        <v>321</v>
      </c>
      <c r="C366" s="69">
        <v>6</v>
      </c>
      <c r="D366" s="73">
        <v>0</v>
      </c>
      <c r="E366" s="75">
        <f t="shared" si="358"/>
        <v>6</v>
      </c>
      <c r="F366" s="82" t="s">
        <v>5</v>
      </c>
      <c r="G366" s="83">
        <v>102.24</v>
      </c>
      <c r="H366" s="63">
        <f t="shared" si="359"/>
        <v>613.43999999999994</v>
      </c>
      <c r="I366" s="64">
        <f t="shared" si="360"/>
        <v>93</v>
      </c>
      <c r="J366" s="65">
        <f t="shared" si="361"/>
        <v>3</v>
      </c>
      <c r="K366" s="63">
        <f t="shared" si="362"/>
        <v>279</v>
      </c>
      <c r="L366" s="34">
        <f t="shared" si="363"/>
        <v>892.43999999999994</v>
      </c>
    </row>
    <row r="367" spans="1:12" x14ac:dyDescent="0.25">
      <c r="A367" s="14">
        <v>5</v>
      </c>
      <c r="B367" s="56" t="s">
        <v>388</v>
      </c>
      <c r="C367" s="69">
        <v>2</v>
      </c>
      <c r="D367" s="73">
        <v>0</v>
      </c>
      <c r="E367" s="75">
        <f t="shared" si="358"/>
        <v>2</v>
      </c>
      <c r="F367" s="82" t="s">
        <v>5</v>
      </c>
      <c r="G367" s="83"/>
      <c r="H367" s="63">
        <f t="shared" si="359"/>
        <v>0</v>
      </c>
      <c r="I367" s="64">
        <f t="shared" si="360"/>
        <v>93</v>
      </c>
      <c r="J367" s="65">
        <f t="shared" si="361"/>
        <v>1</v>
      </c>
      <c r="K367" s="63">
        <f t="shared" si="362"/>
        <v>93</v>
      </c>
      <c r="L367" s="34">
        <f t="shared" si="363"/>
        <v>93</v>
      </c>
    </row>
    <row r="368" spans="1:12" x14ac:dyDescent="0.25">
      <c r="A368" s="14">
        <v>6</v>
      </c>
      <c r="B368" s="56" t="s">
        <v>387</v>
      </c>
      <c r="C368" s="69">
        <v>2</v>
      </c>
      <c r="D368" s="73">
        <v>0</v>
      </c>
      <c r="E368" s="75">
        <f t="shared" si="358"/>
        <v>2</v>
      </c>
      <c r="F368" s="69" t="s">
        <v>5</v>
      </c>
      <c r="G368" s="94"/>
      <c r="H368" s="63">
        <f t="shared" si="359"/>
        <v>0</v>
      </c>
      <c r="I368" s="64">
        <f t="shared" si="360"/>
        <v>93</v>
      </c>
      <c r="J368" s="65">
        <f t="shared" si="361"/>
        <v>1</v>
      </c>
      <c r="K368" s="63">
        <f t="shared" si="362"/>
        <v>93</v>
      </c>
      <c r="L368" s="34">
        <f t="shared" si="363"/>
        <v>93</v>
      </c>
    </row>
    <row r="369" spans="1:12" ht="16.5" thickBot="1" x14ac:dyDescent="0.3">
      <c r="A369" s="14"/>
      <c r="B369" s="13"/>
      <c r="C369" s="67"/>
      <c r="D369" s="73"/>
      <c r="E369" s="75"/>
      <c r="F369" s="69"/>
      <c r="G369" s="62"/>
      <c r="H369" s="63"/>
      <c r="I369" s="64"/>
      <c r="J369" s="65"/>
      <c r="K369" s="63"/>
      <c r="L369" s="34"/>
    </row>
    <row r="370" spans="1:12" ht="16.5" thickBot="1" x14ac:dyDescent="0.3">
      <c r="A370" s="114" t="s">
        <v>263</v>
      </c>
      <c r="B370" s="115"/>
      <c r="C370" s="67"/>
      <c r="D370" s="73"/>
      <c r="E370" s="75"/>
      <c r="F370" s="69"/>
      <c r="G370" s="62"/>
      <c r="H370" s="63"/>
      <c r="I370" s="64"/>
      <c r="J370" s="65"/>
      <c r="K370" s="63"/>
      <c r="L370" s="34"/>
    </row>
    <row r="371" spans="1:12" x14ac:dyDescent="0.25">
      <c r="A371" s="14">
        <v>2</v>
      </c>
      <c r="B371" s="59" t="s">
        <v>316</v>
      </c>
      <c r="C371" s="67">
        <v>18</v>
      </c>
      <c r="D371" s="73">
        <v>0</v>
      </c>
      <c r="E371" s="75">
        <f t="shared" si="358"/>
        <v>18</v>
      </c>
      <c r="F371" s="69" t="s">
        <v>5</v>
      </c>
      <c r="G371" s="83">
        <v>168.03</v>
      </c>
      <c r="H371" s="63">
        <f t="shared" ref="H371" si="364">G371*E371</f>
        <v>3024.54</v>
      </c>
      <c r="I371" s="64">
        <f t="shared" ref="I371" si="365">L$4</f>
        <v>93</v>
      </c>
      <c r="J371" s="65">
        <f>E371*0.5</f>
        <v>9</v>
      </c>
      <c r="K371" s="63">
        <f t="shared" ref="K371:K374" si="366">J371*I371</f>
        <v>837</v>
      </c>
      <c r="L371" s="34">
        <f t="shared" ref="L371:L374" si="367">K371+H371</f>
        <v>3861.54</v>
      </c>
    </row>
    <row r="372" spans="1:12" x14ac:dyDescent="0.25">
      <c r="A372" s="14">
        <v>1</v>
      </c>
      <c r="B372" s="59" t="s">
        <v>318</v>
      </c>
      <c r="C372" s="67">
        <v>18</v>
      </c>
      <c r="D372" s="73">
        <v>0</v>
      </c>
      <c r="E372" s="75">
        <f t="shared" ref="E372:E377" si="368">C372*(1+D372)</f>
        <v>18</v>
      </c>
      <c r="F372" s="69" t="s">
        <v>5</v>
      </c>
      <c r="G372" s="83">
        <v>321.97000000000003</v>
      </c>
      <c r="H372" s="63">
        <f t="shared" ref="H372:H377" si="369">G372*E372</f>
        <v>5795.4600000000009</v>
      </c>
      <c r="I372" s="64">
        <f t="shared" ref="I372:I377" si="370">L$4</f>
        <v>93</v>
      </c>
      <c r="J372" s="65">
        <f>E372*0.5</f>
        <v>9</v>
      </c>
      <c r="K372" s="63">
        <f t="shared" si="366"/>
        <v>837</v>
      </c>
      <c r="L372" s="34">
        <f t="shared" si="367"/>
        <v>6632.4600000000009</v>
      </c>
    </row>
    <row r="373" spans="1:12" x14ac:dyDescent="0.25">
      <c r="A373" s="14">
        <v>2</v>
      </c>
      <c r="B373" s="59" t="s">
        <v>317</v>
      </c>
      <c r="C373" s="67">
        <v>9</v>
      </c>
      <c r="D373" s="73">
        <v>0</v>
      </c>
      <c r="E373" s="75">
        <f t="shared" si="368"/>
        <v>9</v>
      </c>
      <c r="F373" s="69" t="s">
        <v>5</v>
      </c>
      <c r="G373" s="83">
        <v>335.66</v>
      </c>
      <c r="H373" s="63">
        <f t="shared" si="369"/>
        <v>3020.94</v>
      </c>
      <c r="I373" s="64">
        <f t="shared" si="370"/>
        <v>93</v>
      </c>
      <c r="J373" s="65">
        <f>E373*0.5</f>
        <v>4.5</v>
      </c>
      <c r="K373" s="63">
        <f t="shared" si="366"/>
        <v>418.5</v>
      </c>
      <c r="L373" s="34">
        <f t="shared" si="367"/>
        <v>3439.44</v>
      </c>
    </row>
    <row r="374" spans="1:12" x14ac:dyDescent="0.25">
      <c r="A374" s="14">
        <v>1</v>
      </c>
      <c r="B374" s="13" t="s">
        <v>319</v>
      </c>
      <c r="C374" s="67">
        <v>9</v>
      </c>
      <c r="D374" s="73">
        <v>0</v>
      </c>
      <c r="E374" s="75">
        <f t="shared" si="368"/>
        <v>9</v>
      </c>
      <c r="F374" s="69" t="s">
        <v>5</v>
      </c>
      <c r="G374" s="83"/>
      <c r="H374" s="63">
        <f t="shared" si="369"/>
        <v>0</v>
      </c>
      <c r="I374" s="64">
        <f t="shared" si="370"/>
        <v>93</v>
      </c>
      <c r="J374" s="65">
        <f>E374*0.5</f>
        <v>4.5</v>
      </c>
      <c r="K374" s="63">
        <f t="shared" si="366"/>
        <v>418.5</v>
      </c>
      <c r="L374" s="34">
        <f t="shared" si="367"/>
        <v>418.5</v>
      </c>
    </row>
    <row r="375" spans="1:12" ht="16.5" thickBot="1" x14ac:dyDescent="0.3">
      <c r="A375" s="14"/>
      <c r="B375" s="13"/>
      <c r="C375" s="67"/>
      <c r="D375" s="73"/>
      <c r="E375" s="75"/>
      <c r="F375" s="69"/>
      <c r="G375" s="83"/>
      <c r="H375" s="63"/>
      <c r="I375" s="64"/>
      <c r="J375" s="65"/>
      <c r="K375" s="63"/>
      <c r="L375" s="34"/>
    </row>
    <row r="376" spans="1:12" ht="16.5" thickBot="1" x14ac:dyDescent="0.3">
      <c r="A376" s="114" t="s">
        <v>264</v>
      </c>
      <c r="B376" s="115"/>
      <c r="C376" s="67"/>
      <c r="D376" s="73"/>
      <c r="E376" s="75"/>
      <c r="F376" s="69"/>
      <c r="G376" s="83"/>
      <c r="H376" s="63"/>
      <c r="I376" s="64"/>
      <c r="J376" s="65"/>
      <c r="K376" s="63"/>
      <c r="L376" s="34"/>
    </row>
    <row r="377" spans="1:12" x14ac:dyDescent="0.25">
      <c r="A377" s="14">
        <v>2</v>
      </c>
      <c r="B377" s="56" t="s">
        <v>265</v>
      </c>
      <c r="C377" s="69">
        <v>5</v>
      </c>
      <c r="D377" s="73">
        <v>0</v>
      </c>
      <c r="E377" s="75">
        <f t="shared" si="368"/>
        <v>5</v>
      </c>
      <c r="F377" s="69" t="s">
        <v>5</v>
      </c>
      <c r="G377" s="83"/>
      <c r="H377" s="63">
        <f t="shared" si="369"/>
        <v>0</v>
      </c>
      <c r="I377" s="64">
        <f t="shared" si="370"/>
        <v>93</v>
      </c>
      <c r="J377" s="65">
        <f>E377*0.5</f>
        <v>2.5</v>
      </c>
      <c r="K377" s="63">
        <f t="shared" ref="K377" si="371">J377*I377</f>
        <v>232.5</v>
      </c>
      <c r="L377" s="34">
        <f t="shared" ref="L377" si="372">K377+H377</f>
        <v>232.5</v>
      </c>
    </row>
    <row r="378" spans="1:12" ht="16.5" thickBot="1" x14ac:dyDescent="0.3">
      <c r="A378" s="14"/>
      <c r="B378" s="13"/>
      <c r="C378" s="67"/>
      <c r="D378" s="73"/>
      <c r="E378" s="75"/>
      <c r="F378" s="69"/>
      <c r="G378" s="83"/>
      <c r="H378" s="63"/>
      <c r="I378" s="64"/>
      <c r="J378" s="65"/>
      <c r="K378" s="63"/>
      <c r="L378" s="34"/>
    </row>
    <row r="379" spans="1:12" ht="16.5" thickBot="1" x14ac:dyDescent="0.3">
      <c r="A379" s="114" t="s">
        <v>266</v>
      </c>
      <c r="B379" s="115"/>
      <c r="C379" s="67"/>
      <c r="D379" s="73"/>
      <c r="E379" s="75"/>
      <c r="F379" s="69"/>
      <c r="G379" s="83"/>
      <c r="H379" s="63"/>
      <c r="I379" s="64"/>
      <c r="J379" s="65"/>
      <c r="K379" s="63"/>
      <c r="L379" s="34"/>
    </row>
    <row r="380" spans="1:12" ht="60" x14ac:dyDescent="0.25">
      <c r="A380" s="14">
        <v>1</v>
      </c>
      <c r="B380" s="58" t="s">
        <v>332</v>
      </c>
      <c r="C380" s="67">
        <v>24</v>
      </c>
      <c r="D380" s="73">
        <v>0</v>
      </c>
      <c r="E380" s="75">
        <f t="shared" ref="E380:E381" si="373">C380*(1+D380)</f>
        <v>24</v>
      </c>
      <c r="F380" s="69" t="s">
        <v>5</v>
      </c>
      <c r="G380" s="83">
        <v>214.47</v>
      </c>
      <c r="H380" s="63">
        <f t="shared" ref="H380:H381" si="374">G380*E380</f>
        <v>5147.28</v>
      </c>
      <c r="I380" s="64">
        <f t="shared" ref="I380:I381" si="375">L$4</f>
        <v>93</v>
      </c>
      <c r="J380" s="65">
        <f>E380*0.5</f>
        <v>12</v>
      </c>
      <c r="K380" s="63">
        <f t="shared" ref="K380:K381" si="376">J380*I380</f>
        <v>1116</v>
      </c>
      <c r="L380" s="34">
        <f t="shared" ref="L380:L381" si="377">K380+H380</f>
        <v>6263.28</v>
      </c>
    </row>
    <row r="381" spans="1:12" ht="60" x14ac:dyDescent="0.25">
      <c r="A381" s="14">
        <v>2</v>
      </c>
      <c r="B381" s="15" t="s">
        <v>333</v>
      </c>
      <c r="C381" s="67">
        <v>3</v>
      </c>
      <c r="D381" s="73">
        <v>0</v>
      </c>
      <c r="E381" s="75">
        <f t="shared" si="373"/>
        <v>3</v>
      </c>
      <c r="F381" s="69" t="s">
        <v>5</v>
      </c>
      <c r="G381" s="83"/>
      <c r="H381" s="63">
        <f t="shared" si="374"/>
        <v>0</v>
      </c>
      <c r="I381" s="64">
        <f t="shared" si="375"/>
        <v>93</v>
      </c>
      <c r="J381" s="65">
        <f>E381*0.5</f>
        <v>1.5</v>
      </c>
      <c r="K381" s="63">
        <f t="shared" si="376"/>
        <v>139.5</v>
      </c>
      <c r="L381" s="34">
        <f t="shared" si="377"/>
        <v>139.5</v>
      </c>
    </row>
    <row r="382" spans="1:12" ht="16.5" thickBot="1" x14ac:dyDescent="0.3">
      <c r="A382" s="14"/>
      <c r="B382" s="13"/>
      <c r="C382" s="67"/>
      <c r="D382" s="73"/>
      <c r="E382" s="75"/>
      <c r="F382" s="69"/>
      <c r="G382" s="62"/>
      <c r="H382" s="63"/>
      <c r="I382" s="64"/>
      <c r="J382" s="65"/>
      <c r="K382" s="63"/>
      <c r="L382" s="34"/>
    </row>
    <row r="383" spans="1:12" ht="16.5" thickBot="1" x14ac:dyDescent="0.3">
      <c r="A383" s="114" t="s">
        <v>389</v>
      </c>
      <c r="B383" s="115"/>
      <c r="C383" s="67"/>
      <c r="D383" s="73"/>
      <c r="E383" s="75"/>
      <c r="F383" s="69"/>
      <c r="G383" s="62"/>
      <c r="H383" s="63"/>
      <c r="I383" s="64"/>
      <c r="J383" s="65"/>
      <c r="K383" s="63"/>
      <c r="L383" s="34"/>
    </row>
    <row r="384" spans="1:12" x14ac:dyDescent="0.25">
      <c r="A384" s="14">
        <v>1</v>
      </c>
      <c r="B384" s="56" t="s">
        <v>390</v>
      </c>
      <c r="C384" s="69">
        <v>18</v>
      </c>
      <c r="D384" s="73">
        <v>0</v>
      </c>
      <c r="E384" s="75">
        <f t="shared" ref="E384" si="378">C384*(1+D384)</f>
        <v>18</v>
      </c>
      <c r="F384" s="69" t="s">
        <v>5</v>
      </c>
      <c r="G384" s="62"/>
      <c r="H384" s="63">
        <f t="shared" ref="H384" si="379">G384*E384</f>
        <v>0</v>
      </c>
      <c r="I384" s="64">
        <f t="shared" ref="I384" si="380">L$4</f>
        <v>93</v>
      </c>
      <c r="J384" s="84">
        <f>E384*0.45</f>
        <v>8.1</v>
      </c>
      <c r="K384" s="63">
        <f t="shared" ref="K384" si="381">J384*I384</f>
        <v>753.3</v>
      </c>
      <c r="L384" s="34">
        <f t="shared" ref="L384" si="382">K384+H384</f>
        <v>753.3</v>
      </c>
    </row>
    <row r="385" spans="1:12" ht="16.5" thickBot="1" x14ac:dyDescent="0.3">
      <c r="A385" s="14"/>
      <c r="B385" s="56"/>
      <c r="C385" s="69"/>
      <c r="D385" s="73"/>
      <c r="E385" s="75"/>
      <c r="F385" s="69"/>
      <c r="G385" s="62"/>
      <c r="H385" s="63"/>
      <c r="I385" s="64"/>
      <c r="J385" s="65"/>
      <c r="K385" s="63"/>
      <c r="L385" s="34"/>
    </row>
    <row r="386" spans="1:12" ht="16.5" thickBot="1" x14ac:dyDescent="0.3">
      <c r="A386" s="114" t="s">
        <v>267</v>
      </c>
      <c r="B386" s="115"/>
      <c r="C386" s="67"/>
      <c r="D386" s="73"/>
      <c r="E386" s="75"/>
      <c r="F386" s="69"/>
      <c r="G386" s="62"/>
      <c r="H386" s="63"/>
      <c r="I386" s="64"/>
      <c r="J386" s="65"/>
      <c r="K386" s="63"/>
      <c r="L386" s="34"/>
    </row>
    <row r="387" spans="1:12" x14ac:dyDescent="0.25">
      <c r="A387" s="14">
        <v>1</v>
      </c>
      <c r="B387" s="13" t="s">
        <v>268</v>
      </c>
      <c r="C387" s="67">
        <v>2</v>
      </c>
      <c r="D387" s="73">
        <v>0</v>
      </c>
      <c r="E387" s="75">
        <f t="shared" ref="E387:E398" si="383">C387*(1+D387)</f>
        <v>2</v>
      </c>
      <c r="F387" s="69" t="s">
        <v>5</v>
      </c>
      <c r="G387" s="83"/>
      <c r="H387" s="63">
        <f t="shared" ref="H387:H389" si="384">G387*E387</f>
        <v>0</v>
      </c>
      <c r="I387" s="64">
        <f t="shared" ref="I387:I389" si="385">L$4</f>
        <v>93</v>
      </c>
      <c r="J387" s="65">
        <f>E387*0.5</f>
        <v>1</v>
      </c>
      <c r="K387" s="63">
        <f t="shared" ref="K387:K389" si="386">J387*I387</f>
        <v>93</v>
      </c>
      <c r="L387" s="34">
        <f t="shared" ref="L387:L389" si="387">K387+H387</f>
        <v>93</v>
      </c>
    </row>
    <row r="388" spans="1:12" x14ac:dyDescent="0.25">
      <c r="A388" s="14">
        <v>2</v>
      </c>
      <c r="B388" s="13" t="s">
        <v>269</v>
      </c>
      <c r="C388" s="67">
        <v>17</v>
      </c>
      <c r="D388" s="73">
        <v>0</v>
      </c>
      <c r="E388" s="75">
        <f t="shared" si="383"/>
        <v>17</v>
      </c>
      <c r="F388" s="69" t="s">
        <v>5</v>
      </c>
      <c r="G388" s="83"/>
      <c r="H388" s="63">
        <f t="shared" si="384"/>
        <v>0</v>
      </c>
      <c r="I388" s="64">
        <f t="shared" si="385"/>
        <v>93</v>
      </c>
      <c r="J388" s="65">
        <f>E388*0.5</f>
        <v>8.5</v>
      </c>
      <c r="K388" s="63">
        <f t="shared" si="386"/>
        <v>790.5</v>
      </c>
      <c r="L388" s="34">
        <f t="shared" si="387"/>
        <v>790.5</v>
      </c>
    </row>
    <row r="389" spans="1:12" x14ac:dyDescent="0.25">
      <c r="A389" s="14">
        <v>3</v>
      </c>
      <c r="B389" s="13" t="s">
        <v>270</v>
      </c>
      <c r="C389" s="67">
        <v>27</v>
      </c>
      <c r="D389" s="73">
        <v>0</v>
      </c>
      <c r="E389" s="75">
        <f t="shared" si="383"/>
        <v>27</v>
      </c>
      <c r="F389" s="69" t="s">
        <v>5</v>
      </c>
      <c r="G389" s="83"/>
      <c r="H389" s="63">
        <f t="shared" si="384"/>
        <v>0</v>
      </c>
      <c r="I389" s="64">
        <f t="shared" si="385"/>
        <v>93</v>
      </c>
      <c r="J389" s="65">
        <f>E389*0.5</f>
        <v>13.5</v>
      </c>
      <c r="K389" s="63">
        <f t="shared" si="386"/>
        <v>1255.5</v>
      </c>
      <c r="L389" s="34">
        <f t="shared" si="387"/>
        <v>1255.5</v>
      </c>
    </row>
    <row r="390" spans="1:12" ht="16.5" thickBot="1" x14ac:dyDescent="0.3">
      <c r="A390" s="14"/>
      <c r="B390" s="13"/>
      <c r="C390" s="67"/>
      <c r="D390" s="73"/>
      <c r="E390" s="75"/>
      <c r="F390" s="69"/>
      <c r="G390" s="62"/>
      <c r="H390" s="63"/>
      <c r="I390" s="64"/>
      <c r="J390" s="65"/>
      <c r="K390" s="63"/>
      <c r="L390" s="34"/>
    </row>
    <row r="391" spans="1:12" ht="16.5" thickBot="1" x14ac:dyDescent="0.3">
      <c r="A391" s="114" t="s">
        <v>271</v>
      </c>
      <c r="B391" s="115"/>
      <c r="C391" s="67"/>
      <c r="D391" s="73"/>
      <c r="E391" s="75"/>
      <c r="F391" s="69"/>
      <c r="G391" s="62"/>
      <c r="H391" s="63"/>
      <c r="I391" s="64"/>
      <c r="J391" s="65"/>
      <c r="K391" s="63"/>
      <c r="L391" s="34"/>
    </row>
    <row r="392" spans="1:12" x14ac:dyDescent="0.25">
      <c r="A392" s="14">
        <v>1</v>
      </c>
      <c r="B392" s="13" t="s">
        <v>337</v>
      </c>
      <c r="C392" s="67">
        <v>485</v>
      </c>
      <c r="D392" s="73">
        <v>0</v>
      </c>
      <c r="E392" s="75">
        <f t="shared" si="383"/>
        <v>485</v>
      </c>
      <c r="F392" s="82" t="s">
        <v>5</v>
      </c>
      <c r="G392" s="83"/>
      <c r="H392" s="63">
        <f t="shared" ref="H392" si="388">G392*E392</f>
        <v>0</v>
      </c>
      <c r="I392" s="64">
        <f t="shared" ref="I392" si="389">L$4</f>
        <v>93</v>
      </c>
      <c r="J392" s="65">
        <f>E392*0.5</f>
        <v>242.5</v>
      </c>
      <c r="K392" s="63">
        <f t="shared" ref="K392:K393" si="390">J392*I392</f>
        <v>22552.5</v>
      </c>
      <c r="L392" s="34">
        <f t="shared" ref="L392:L393" si="391">K392+H392</f>
        <v>22552.5</v>
      </c>
    </row>
    <row r="393" spans="1:12" x14ac:dyDescent="0.25">
      <c r="A393" s="14">
        <v>2</v>
      </c>
      <c r="B393" s="13" t="s">
        <v>338</v>
      </c>
      <c r="C393" s="67">
        <v>2</v>
      </c>
      <c r="D393" s="73">
        <v>0</v>
      </c>
      <c r="E393" s="75">
        <f t="shared" si="383"/>
        <v>2</v>
      </c>
      <c r="F393" s="69" t="s">
        <v>5</v>
      </c>
      <c r="G393" s="83"/>
      <c r="H393" s="63">
        <f t="shared" ref="H393:H398" si="392">G393*E393</f>
        <v>0</v>
      </c>
      <c r="I393" s="64">
        <f t="shared" ref="I393:I398" si="393">L$4</f>
        <v>93</v>
      </c>
      <c r="J393" s="65">
        <f>E393*0.5</f>
        <v>1</v>
      </c>
      <c r="K393" s="63">
        <f t="shared" si="390"/>
        <v>93</v>
      </c>
      <c r="L393" s="34">
        <f t="shared" si="391"/>
        <v>93</v>
      </c>
    </row>
    <row r="394" spans="1:12" ht="16.5" thickBot="1" x14ac:dyDescent="0.3">
      <c r="A394" s="14"/>
      <c r="B394" s="13"/>
      <c r="C394" s="67"/>
      <c r="D394" s="73"/>
      <c r="E394" s="75"/>
      <c r="F394" s="69"/>
      <c r="G394" s="62"/>
      <c r="H394" s="63"/>
      <c r="I394" s="64"/>
      <c r="J394" s="65"/>
      <c r="K394" s="63"/>
      <c r="L394" s="34"/>
    </row>
    <row r="395" spans="1:12" ht="16.5" thickBot="1" x14ac:dyDescent="0.3">
      <c r="A395" s="114" t="s">
        <v>272</v>
      </c>
      <c r="B395" s="115"/>
      <c r="C395" s="67"/>
      <c r="D395" s="73"/>
      <c r="E395" s="75"/>
      <c r="F395" s="69"/>
      <c r="G395" s="62"/>
      <c r="H395" s="63"/>
      <c r="I395" s="64"/>
      <c r="J395" s="65"/>
      <c r="K395" s="63"/>
      <c r="L395" s="34"/>
    </row>
    <row r="396" spans="1:12" x14ac:dyDescent="0.25">
      <c r="A396" s="14">
        <v>1</v>
      </c>
      <c r="B396" s="13" t="s">
        <v>339</v>
      </c>
      <c r="C396" s="67">
        <v>3</v>
      </c>
      <c r="D396" s="73">
        <v>0</v>
      </c>
      <c r="E396" s="75">
        <f t="shared" si="383"/>
        <v>3</v>
      </c>
      <c r="F396" s="82" t="s">
        <v>5</v>
      </c>
      <c r="G396" s="83"/>
      <c r="H396" s="63">
        <f t="shared" ref="H396" si="394">G396*E396</f>
        <v>0</v>
      </c>
      <c r="I396" s="64">
        <f t="shared" ref="I396" si="395">L$4</f>
        <v>93</v>
      </c>
      <c r="J396" s="65">
        <f>E396*0.5</f>
        <v>1.5</v>
      </c>
      <c r="K396" s="63">
        <f t="shared" ref="K396:K399" si="396">J396*I396</f>
        <v>139.5</v>
      </c>
      <c r="L396" s="34">
        <f t="shared" ref="L396:L399" si="397">K396+H396</f>
        <v>139.5</v>
      </c>
    </row>
    <row r="397" spans="1:12" x14ac:dyDescent="0.25">
      <c r="A397" s="14">
        <v>2</v>
      </c>
      <c r="B397" s="13" t="s">
        <v>340</v>
      </c>
      <c r="C397" s="67">
        <v>18</v>
      </c>
      <c r="D397" s="73">
        <v>0</v>
      </c>
      <c r="E397" s="75">
        <f t="shared" si="383"/>
        <v>18</v>
      </c>
      <c r="F397" s="82" t="s">
        <v>5</v>
      </c>
      <c r="G397" s="83"/>
      <c r="H397" s="63">
        <f t="shared" si="392"/>
        <v>0</v>
      </c>
      <c r="I397" s="64">
        <f t="shared" si="393"/>
        <v>93</v>
      </c>
      <c r="J397" s="65">
        <f>E397*0.5</f>
        <v>9</v>
      </c>
      <c r="K397" s="63">
        <f t="shared" si="396"/>
        <v>837</v>
      </c>
      <c r="L397" s="34">
        <f t="shared" si="397"/>
        <v>837</v>
      </c>
    </row>
    <row r="398" spans="1:12" x14ac:dyDescent="0.25">
      <c r="A398" s="14">
        <v>3</v>
      </c>
      <c r="B398" s="13" t="s">
        <v>341</v>
      </c>
      <c r="C398" s="67">
        <v>10</v>
      </c>
      <c r="D398" s="73">
        <v>0</v>
      </c>
      <c r="E398" s="75">
        <f t="shared" si="383"/>
        <v>10</v>
      </c>
      <c r="F398" s="82" t="s">
        <v>5</v>
      </c>
      <c r="G398" s="83"/>
      <c r="H398" s="63">
        <f t="shared" si="392"/>
        <v>0</v>
      </c>
      <c r="I398" s="64">
        <f t="shared" si="393"/>
        <v>93</v>
      </c>
      <c r="J398" s="65">
        <f>E398*0.5</f>
        <v>5</v>
      </c>
      <c r="K398" s="63">
        <f t="shared" si="396"/>
        <v>465</v>
      </c>
      <c r="L398" s="34">
        <f t="shared" si="397"/>
        <v>465</v>
      </c>
    </row>
    <row r="399" spans="1:12" x14ac:dyDescent="0.25">
      <c r="A399" s="14">
        <v>4</v>
      </c>
      <c r="B399" s="56" t="s">
        <v>342</v>
      </c>
      <c r="C399" s="69">
        <v>7</v>
      </c>
      <c r="D399" s="73">
        <v>0</v>
      </c>
      <c r="E399" s="75">
        <f t="shared" ref="E399:E406" si="398">C399*(1+D399)</f>
        <v>7</v>
      </c>
      <c r="F399" s="82" t="s">
        <v>5</v>
      </c>
      <c r="G399" s="83"/>
      <c r="H399" s="63">
        <f t="shared" ref="H399" si="399">G399*E399</f>
        <v>0</v>
      </c>
      <c r="I399" s="64">
        <f t="shared" ref="I399" si="400">L$4</f>
        <v>93</v>
      </c>
      <c r="J399" s="65">
        <f>E399*0.5</f>
        <v>3.5</v>
      </c>
      <c r="K399" s="63">
        <f t="shared" si="396"/>
        <v>325.5</v>
      </c>
      <c r="L399" s="34">
        <f t="shared" si="397"/>
        <v>325.5</v>
      </c>
    </row>
    <row r="400" spans="1:12" ht="16.5" thickBot="1" x14ac:dyDescent="0.3">
      <c r="A400" s="14"/>
      <c r="B400" s="13"/>
      <c r="C400" s="67"/>
      <c r="D400" s="73"/>
      <c r="E400" s="75"/>
      <c r="F400" s="69"/>
      <c r="G400" s="62"/>
      <c r="H400" s="63"/>
      <c r="I400" s="64"/>
      <c r="J400" s="65"/>
      <c r="K400" s="63"/>
      <c r="L400" s="34"/>
    </row>
    <row r="401" spans="1:12" ht="16.5" thickBot="1" x14ac:dyDescent="0.3">
      <c r="A401" s="114" t="s">
        <v>273</v>
      </c>
      <c r="B401" s="115"/>
      <c r="C401" s="67"/>
      <c r="D401" s="73"/>
      <c r="E401" s="75"/>
      <c r="F401" s="69"/>
      <c r="G401" s="62"/>
      <c r="H401" s="63"/>
      <c r="I401" s="64"/>
      <c r="J401" s="65"/>
      <c r="K401" s="63"/>
      <c r="L401" s="34"/>
    </row>
    <row r="402" spans="1:12" x14ac:dyDescent="0.25">
      <c r="A402" s="14">
        <v>1</v>
      </c>
      <c r="B402" s="13" t="s">
        <v>343</v>
      </c>
      <c r="C402" s="67">
        <v>2</v>
      </c>
      <c r="D402" s="73">
        <v>0</v>
      </c>
      <c r="E402" s="75">
        <f t="shared" si="398"/>
        <v>2</v>
      </c>
      <c r="F402" s="82" t="s">
        <v>5</v>
      </c>
      <c r="G402" s="83"/>
      <c r="H402" s="63">
        <f t="shared" ref="H402" si="401">G402*E402</f>
        <v>0</v>
      </c>
      <c r="I402" s="64">
        <f t="shared" ref="I402" si="402">L$4</f>
        <v>93</v>
      </c>
      <c r="J402" s="65">
        <f>E402*0.5</f>
        <v>1</v>
      </c>
      <c r="K402" s="63">
        <f t="shared" ref="K402:K403" si="403">J402*I402</f>
        <v>93</v>
      </c>
      <c r="L402" s="34">
        <f t="shared" ref="L402:L403" si="404">K402+H402</f>
        <v>93</v>
      </c>
    </row>
    <row r="403" spans="1:12" x14ac:dyDescent="0.25">
      <c r="A403" s="14">
        <v>2</v>
      </c>
      <c r="B403" s="13" t="s">
        <v>344</v>
      </c>
      <c r="C403" s="67">
        <v>3</v>
      </c>
      <c r="D403" s="73">
        <v>0</v>
      </c>
      <c r="E403" s="75">
        <f t="shared" si="398"/>
        <v>3</v>
      </c>
      <c r="F403" s="69" t="s">
        <v>5</v>
      </c>
      <c r="G403" s="83"/>
      <c r="H403" s="63">
        <f t="shared" ref="H403:H406" si="405">G403*E403</f>
        <v>0</v>
      </c>
      <c r="I403" s="64">
        <f t="shared" ref="I403:I406" si="406">L$4</f>
        <v>93</v>
      </c>
      <c r="J403" s="65">
        <f>E403*0.5</f>
        <v>1.5</v>
      </c>
      <c r="K403" s="63">
        <f t="shared" si="403"/>
        <v>139.5</v>
      </c>
      <c r="L403" s="34">
        <f t="shared" si="404"/>
        <v>139.5</v>
      </c>
    </row>
    <row r="404" spans="1:12" ht="16.5" thickBot="1" x14ac:dyDescent="0.3">
      <c r="A404" s="14"/>
      <c r="B404" s="13"/>
      <c r="C404" s="67"/>
      <c r="D404" s="73"/>
      <c r="E404" s="75"/>
      <c r="F404" s="69"/>
      <c r="G404" s="62"/>
      <c r="H404" s="63"/>
      <c r="I404" s="64"/>
      <c r="J404" s="65"/>
      <c r="K404" s="63"/>
      <c r="L404" s="34"/>
    </row>
    <row r="405" spans="1:12" ht="16.5" thickBot="1" x14ac:dyDescent="0.3">
      <c r="A405" s="114" t="s">
        <v>274</v>
      </c>
      <c r="B405" s="115"/>
      <c r="C405" s="67"/>
      <c r="D405" s="73"/>
      <c r="E405" s="75"/>
      <c r="F405" s="69"/>
      <c r="G405" s="62"/>
      <c r="H405" s="63"/>
      <c r="I405" s="64"/>
      <c r="J405" s="65"/>
      <c r="K405" s="63"/>
      <c r="L405" s="34"/>
    </row>
    <row r="406" spans="1:12" ht="105" x14ac:dyDescent="0.25">
      <c r="A406" s="14">
        <v>1</v>
      </c>
      <c r="B406" s="60" t="s">
        <v>322</v>
      </c>
      <c r="C406" s="69">
        <v>1</v>
      </c>
      <c r="D406" s="73">
        <v>0</v>
      </c>
      <c r="E406" s="75">
        <f t="shared" si="398"/>
        <v>1</v>
      </c>
      <c r="F406" s="69" t="s">
        <v>5</v>
      </c>
      <c r="G406" s="83"/>
      <c r="H406" s="63">
        <f t="shared" si="405"/>
        <v>0</v>
      </c>
      <c r="I406" s="64">
        <f t="shared" si="406"/>
        <v>93</v>
      </c>
      <c r="J406" s="65">
        <f>E406*2</f>
        <v>2</v>
      </c>
      <c r="K406" s="63">
        <f t="shared" ref="K406" si="407">J406*I406</f>
        <v>186</v>
      </c>
      <c r="L406" s="34">
        <f t="shared" ref="L406" si="408">K406+H406</f>
        <v>186</v>
      </c>
    </row>
    <row r="407" spans="1:12" ht="16.5" thickBot="1" x14ac:dyDescent="0.3">
      <c r="A407" s="14"/>
      <c r="B407" s="15"/>
      <c r="C407" s="61"/>
      <c r="D407" s="73"/>
      <c r="E407" s="75"/>
      <c r="F407" s="69"/>
      <c r="G407" s="88"/>
      <c r="H407" s="77"/>
      <c r="I407" s="66"/>
      <c r="J407" s="65"/>
      <c r="K407" s="77"/>
      <c r="L407" s="10"/>
    </row>
    <row r="408" spans="1:12" ht="16.5" thickBot="1" x14ac:dyDescent="0.3">
      <c r="A408" s="114" t="s">
        <v>278</v>
      </c>
      <c r="B408" s="115"/>
      <c r="C408" s="67"/>
      <c r="D408" s="73"/>
      <c r="E408" s="75"/>
      <c r="F408" s="69"/>
      <c r="G408" s="62"/>
      <c r="H408" s="63"/>
      <c r="I408" s="64"/>
      <c r="J408" s="65"/>
      <c r="K408" s="63"/>
      <c r="L408" s="34"/>
    </row>
    <row r="409" spans="1:12" x14ac:dyDescent="0.25">
      <c r="A409" s="14">
        <v>1</v>
      </c>
      <c r="B409" s="56" t="s">
        <v>279</v>
      </c>
      <c r="C409" s="69">
        <v>44</v>
      </c>
      <c r="D409" s="73">
        <v>0</v>
      </c>
      <c r="E409" s="75">
        <f t="shared" ref="E409" si="409">C409*(1+D409)</f>
        <v>44</v>
      </c>
      <c r="F409" s="69" t="s">
        <v>5</v>
      </c>
      <c r="G409" s="83"/>
      <c r="H409" s="63">
        <f t="shared" ref="H409" si="410">G409*E409</f>
        <v>0</v>
      </c>
      <c r="I409" s="64">
        <f t="shared" ref="I409" si="411">L$4</f>
        <v>93</v>
      </c>
      <c r="J409" s="65">
        <f>E409*0.5</f>
        <v>22</v>
      </c>
      <c r="K409" s="63">
        <f t="shared" ref="K409" si="412">J409*I409</f>
        <v>2046</v>
      </c>
      <c r="L409" s="34">
        <f t="shared" ref="L409" si="413">K409+H409</f>
        <v>2046</v>
      </c>
    </row>
    <row r="410" spans="1:12" ht="16.5" thickBot="1" x14ac:dyDescent="0.3">
      <c r="A410" s="14"/>
      <c r="B410" s="15"/>
      <c r="C410" s="61"/>
      <c r="D410" s="73"/>
      <c r="E410" s="75"/>
      <c r="F410" s="69"/>
      <c r="G410" s="88"/>
      <c r="H410" s="77"/>
      <c r="I410" s="66"/>
      <c r="J410" s="65"/>
      <c r="K410" s="77"/>
      <c r="L410" s="10"/>
    </row>
    <row r="411" spans="1:12" ht="16.5" thickBot="1" x14ac:dyDescent="0.3">
      <c r="A411" s="114" t="s">
        <v>289</v>
      </c>
      <c r="B411" s="115"/>
      <c r="C411" s="67"/>
      <c r="D411" s="73"/>
      <c r="E411" s="75"/>
      <c r="F411" s="69"/>
      <c r="G411" s="62"/>
      <c r="H411" s="63"/>
      <c r="I411" s="64"/>
      <c r="J411" s="65"/>
      <c r="K411" s="63"/>
      <c r="L411" s="34"/>
    </row>
    <row r="412" spans="1:12" ht="60" x14ac:dyDescent="0.25">
      <c r="A412" s="14">
        <v>1</v>
      </c>
      <c r="B412" s="15" t="s">
        <v>314</v>
      </c>
      <c r="C412" s="69">
        <v>3</v>
      </c>
      <c r="D412" s="73">
        <v>0</v>
      </c>
      <c r="E412" s="75">
        <f t="shared" ref="E412" si="414">C412*(1+D412)</f>
        <v>3</v>
      </c>
      <c r="F412" s="69" t="s">
        <v>5</v>
      </c>
      <c r="G412" s="83"/>
      <c r="H412" s="63">
        <f t="shared" ref="H412" si="415">G412*E412</f>
        <v>0</v>
      </c>
      <c r="I412" s="64">
        <f t="shared" ref="I412" si="416">L$4</f>
        <v>93</v>
      </c>
      <c r="J412" s="65">
        <f>E412*2</f>
        <v>6</v>
      </c>
      <c r="K412" s="63">
        <f t="shared" ref="K412:K413" si="417">J412*I412</f>
        <v>558</v>
      </c>
      <c r="L412" s="34">
        <f t="shared" ref="L412:L413" si="418">K412+H412</f>
        <v>558</v>
      </c>
    </row>
    <row r="413" spans="1:12" ht="45" x14ac:dyDescent="0.25">
      <c r="A413" s="14">
        <v>2</v>
      </c>
      <c r="B413" s="58" t="s">
        <v>315</v>
      </c>
      <c r="C413" s="69">
        <v>1</v>
      </c>
      <c r="D413" s="73">
        <v>0</v>
      </c>
      <c r="E413" s="75">
        <f t="shared" ref="E413" si="419">C413*(1+D413)</f>
        <v>1</v>
      </c>
      <c r="F413" s="69" t="s">
        <v>5</v>
      </c>
      <c r="G413" s="83">
        <v>38.549999999999997</v>
      </c>
      <c r="H413" s="63">
        <f t="shared" ref="H413" si="420">G413*E413</f>
        <v>38.549999999999997</v>
      </c>
      <c r="I413" s="64">
        <f t="shared" ref="I413" si="421">L$4</f>
        <v>93</v>
      </c>
      <c r="J413" s="65">
        <f t="shared" ref="J413" si="422">E413*0.7</f>
        <v>0.7</v>
      </c>
      <c r="K413" s="63">
        <f t="shared" si="417"/>
        <v>65.099999999999994</v>
      </c>
      <c r="L413" s="34">
        <f t="shared" si="418"/>
        <v>103.64999999999999</v>
      </c>
    </row>
    <row r="414" spans="1:12" ht="16.5" thickBot="1" x14ac:dyDescent="0.3">
      <c r="A414" s="14"/>
      <c r="B414" s="15"/>
      <c r="C414" s="61"/>
      <c r="D414" s="73"/>
      <c r="E414" s="75"/>
      <c r="F414" s="69"/>
      <c r="G414" s="88"/>
      <c r="H414" s="77"/>
      <c r="I414" s="66"/>
      <c r="J414" s="65"/>
      <c r="K414" s="77"/>
      <c r="L414" s="10"/>
    </row>
    <row r="415" spans="1:12" s="11" customFormat="1" ht="15.75" customHeight="1" thickBot="1" x14ac:dyDescent="0.3">
      <c r="A415" s="114" t="s">
        <v>290</v>
      </c>
      <c r="B415" s="115"/>
      <c r="C415" s="35"/>
      <c r="D415" s="6"/>
      <c r="E415" s="7"/>
      <c r="F415" s="28"/>
      <c r="G415" s="36"/>
      <c r="H415" s="37"/>
      <c r="I415" s="38"/>
      <c r="J415" s="39"/>
      <c r="K415" s="37"/>
      <c r="L415" s="40"/>
    </row>
    <row r="416" spans="1:12" s="11" customFormat="1" x14ac:dyDescent="0.25">
      <c r="A416" s="33">
        <v>1</v>
      </c>
      <c r="B416" s="99" t="s">
        <v>291</v>
      </c>
      <c r="C416" s="100">
        <v>280</v>
      </c>
      <c r="D416" s="73">
        <v>0</v>
      </c>
      <c r="E416" s="75">
        <f t="shared" ref="E416" si="423">C416*(1+D416)</f>
        <v>280</v>
      </c>
      <c r="F416" s="82" t="s">
        <v>5</v>
      </c>
      <c r="G416" s="83"/>
      <c r="H416" s="63">
        <f t="shared" ref="H416:H418" si="424">G416*E416</f>
        <v>0</v>
      </c>
      <c r="I416" s="64">
        <f t="shared" ref="I416:I418" si="425">L$4</f>
        <v>93</v>
      </c>
      <c r="J416" s="65">
        <f>E416*0.25</f>
        <v>70</v>
      </c>
      <c r="K416" s="63">
        <f t="shared" ref="K416:K418" si="426">J416*I416</f>
        <v>6510</v>
      </c>
      <c r="L416" s="34">
        <f t="shared" ref="L416:L418" si="427">K416+H416</f>
        <v>6510</v>
      </c>
    </row>
    <row r="417" spans="1:12" s="11" customFormat="1" x14ac:dyDescent="0.25">
      <c r="A417" s="33">
        <v>2</v>
      </c>
      <c r="B417" s="99" t="s">
        <v>292</v>
      </c>
      <c r="C417" s="100">
        <v>4</v>
      </c>
      <c r="D417" s="73">
        <v>0</v>
      </c>
      <c r="E417" s="75">
        <f t="shared" ref="E417:E418" si="428">C417*(1+D417)</f>
        <v>4</v>
      </c>
      <c r="F417" s="82" t="s">
        <v>5</v>
      </c>
      <c r="G417" s="83"/>
      <c r="H417" s="63">
        <f t="shared" si="424"/>
        <v>0</v>
      </c>
      <c r="I417" s="64">
        <f t="shared" si="425"/>
        <v>93</v>
      </c>
      <c r="J417" s="65">
        <f>E417*0.3</f>
        <v>1.2</v>
      </c>
      <c r="K417" s="63">
        <f t="shared" si="426"/>
        <v>111.6</v>
      </c>
      <c r="L417" s="34">
        <f t="shared" si="427"/>
        <v>111.6</v>
      </c>
    </row>
    <row r="418" spans="1:12" s="11" customFormat="1" x14ac:dyDescent="0.25">
      <c r="A418" s="33">
        <v>3</v>
      </c>
      <c r="B418" s="99" t="s">
        <v>293</v>
      </c>
      <c r="C418" s="100">
        <v>10</v>
      </c>
      <c r="D418" s="73">
        <v>0</v>
      </c>
      <c r="E418" s="75">
        <f t="shared" si="428"/>
        <v>10</v>
      </c>
      <c r="F418" s="82" t="s">
        <v>5</v>
      </c>
      <c r="G418" s="83"/>
      <c r="H418" s="63">
        <f t="shared" si="424"/>
        <v>0</v>
      </c>
      <c r="I418" s="64">
        <f t="shared" si="425"/>
        <v>93</v>
      </c>
      <c r="J418" s="65">
        <f>E418*0.4</f>
        <v>4</v>
      </c>
      <c r="K418" s="63">
        <f t="shared" si="426"/>
        <v>372</v>
      </c>
      <c r="L418" s="34">
        <f t="shared" si="427"/>
        <v>372</v>
      </c>
    </row>
    <row r="419" spans="1:12" ht="16.5" thickBot="1" x14ac:dyDescent="0.3">
      <c r="A419" s="29"/>
      <c r="B419" s="15"/>
      <c r="C419" s="16"/>
      <c r="D419" s="16"/>
      <c r="E419" s="16"/>
      <c r="F419" s="6"/>
      <c r="G419" s="7"/>
      <c r="H419" s="28"/>
      <c r="I419" s="42"/>
      <c r="J419" s="8"/>
      <c r="K419" s="9"/>
      <c r="L419" s="23"/>
    </row>
    <row r="420" spans="1:12" s="11" customFormat="1" ht="15.75" customHeight="1" thickBot="1" x14ac:dyDescent="0.3">
      <c r="A420" s="114" t="s">
        <v>156</v>
      </c>
      <c r="B420" s="115"/>
      <c r="C420" s="35"/>
      <c r="D420" s="6"/>
      <c r="E420" s="7"/>
      <c r="F420" s="28"/>
      <c r="G420" s="36"/>
      <c r="H420" s="37"/>
      <c r="I420" s="38"/>
      <c r="J420" s="39"/>
      <c r="K420" s="37"/>
      <c r="L420" s="40"/>
    </row>
    <row r="421" spans="1:12" s="11" customFormat="1" x14ac:dyDescent="0.25">
      <c r="A421" s="33">
        <v>1</v>
      </c>
      <c r="B421" s="99" t="s">
        <v>277</v>
      </c>
      <c r="C421" s="100">
        <v>634</v>
      </c>
      <c r="D421" s="73">
        <v>0</v>
      </c>
      <c r="E421" s="75">
        <f t="shared" ref="E421" si="429">C421*(1+D421)</f>
        <v>634</v>
      </c>
      <c r="F421" s="69" t="s">
        <v>5</v>
      </c>
      <c r="G421" s="83"/>
      <c r="H421" s="63">
        <f t="shared" ref="H421" si="430">G421*E421</f>
        <v>0</v>
      </c>
      <c r="I421" s="64">
        <f t="shared" ref="I421" si="431">L$4</f>
        <v>93</v>
      </c>
      <c r="J421" s="65">
        <f>E421*0.2</f>
        <v>126.80000000000001</v>
      </c>
      <c r="K421" s="63">
        <f t="shared" ref="K421" si="432">J421*I421</f>
        <v>11792.400000000001</v>
      </c>
      <c r="L421" s="34">
        <f t="shared" ref="L421" si="433">K421+H421</f>
        <v>11792.400000000001</v>
      </c>
    </row>
    <row r="422" spans="1:12" ht="16.5" thickBot="1" x14ac:dyDescent="0.3">
      <c r="A422" s="29"/>
      <c r="B422" s="15"/>
      <c r="C422" s="16"/>
      <c r="D422" s="16"/>
      <c r="E422" s="16"/>
      <c r="F422" s="6"/>
      <c r="G422" s="7"/>
      <c r="H422" s="28"/>
      <c r="I422" s="42"/>
      <c r="J422" s="8"/>
      <c r="K422" s="9"/>
      <c r="L422" s="23"/>
    </row>
    <row r="423" spans="1:12" s="11" customFormat="1" ht="15.75" customHeight="1" thickBot="1" x14ac:dyDescent="0.3">
      <c r="A423" s="114" t="s">
        <v>119</v>
      </c>
      <c r="B423" s="115"/>
      <c r="C423" s="35"/>
      <c r="D423" s="6"/>
      <c r="E423" s="7"/>
      <c r="F423" s="28"/>
      <c r="G423" s="36"/>
      <c r="H423" s="37"/>
      <c r="I423" s="38"/>
      <c r="J423" s="39"/>
      <c r="K423" s="37"/>
      <c r="L423" s="40"/>
    </row>
    <row r="424" spans="1:12" s="11" customFormat="1" x14ac:dyDescent="0.25">
      <c r="A424" s="33">
        <v>1</v>
      </c>
      <c r="B424" s="41" t="s">
        <v>286</v>
      </c>
      <c r="C424" s="35">
        <v>1</v>
      </c>
      <c r="D424" s="73">
        <v>0</v>
      </c>
      <c r="E424" s="75">
        <f t="shared" ref="E424:E425" si="434">C424*(1+D424)</f>
        <v>1</v>
      </c>
      <c r="F424" s="82" t="s">
        <v>5</v>
      </c>
      <c r="G424" s="83"/>
      <c r="H424" s="63">
        <f t="shared" ref="H424:H426" si="435">G424*E424</f>
        <v>0</v>
      </c>
      <c r="I424" s="64">
        <f t="shared" ref="I424:I426" si="436">L$4</f>
        <v>93</v>
      </c>
      <c r="J424" s="65">
        <f>E424*0.4</f>
        <v>0.4</v>
      </c>
      <c r="K424" s="63">
        <f t="shared" ref="K424:K426" si="437">J424*I424</f>
        <v>37.200000000000003</v>
      </c>
      <c r="L424" s="34">
        <f t="shared" ref="L424:L426" si="438">K424+H424</f>
        <v>37.200000000000003</v>
      </c>
    </row>
    <row r="425" spans="1:12" s="11" customFormat="1" x14ac:dyDescent="0.25">
      <c r="A425" s="33">
        <v>2</v>
      </c>
      <c r="B425" s="41" t="s">
        <v>287</v>
      </c>
      <c r="C425" s="35">
        <v>24</v>
      </c>
      <c r="D425" s="73">
        <v>0</v>
      </c>
      <c r="E425" s="75">
        <f t="shared" si="434"/>
        <v>24</v>
      </c>
      <c r="F425" s="82" t="s">
        <v>5</v>
      </c>
      <c r="G425" s="83"/>
      <c r="H425" s="63">
        <f t="shared" si="435"/>
        <v>0</v>
      </c>
      <c r="I425" s="64">
        <f t="shared" si="436"/>
        <v>93</v>
      </c>
      <c r="J425" s="65">
        <f>E425*0.4</f>
        <v>9.6000000000000014</v>
      </c>
      <c r="K425" s="63">
        <f t="shared" si="437"/>
        <v>892.80000000000018</v>
      </c>
      <c r="L425" s="34">
        <f t="shared" si="438"/>
        <v>892.80000000000018</v>
      </c>
    </row>
    <row r="426" spans="1:12" s="11" customFormat="1" x14ac:dyDescent="0.25">
      <c r="A426" s="33">
        <v>3</v>
      </c>
      <c r="B426" s="41" t="s">
        <v>288</v>
      </c>
      <c r="C426" s="35">
        <v>69</v>
      </c>
      <c r="D426" s="73">
        <v>0</v>
      </c>
      <c r="E426" s="75">
        <f t="shared" ref="E426" si="439">C426*(1+D426)</f>
        <v>69</v>
      </c>
      <c r="F426" s="82" t="s">
        <v>5</v>
      </c>
      <c r="G426" s="83"/>
      <c r="H426" s="63">
        <f t="shared" si="435"/>
        <v>0</v>
      </c>
      <c r="I426" s="64">
        <f t="shared" si="436"/>
        <v>93</v>
      </c>
      <c r="J426" s="65">
        <f>E426*0.5</f>
        <v>34.5</v>
      </c>
      <c r="K426" s="63">
        <f t="shared" si="437"/>
        <v>3208.5</v>
      </c>
      <c r="L426" s="34">
        <f t="shared" si="438"/>
        <v>3208.5</v>
      </c>
    </row>
    <row r="427" spans="1:12" ht="16.5" thickBot="1" x14ac:dyDescent="0.3">
      <c r="A427" s="29"/>
      <c r="B427" s="15"/>
      <c r="C427" s="16"/>
      <c r="D427" s="16"/>
      <c r="E427" s="16"/>
      <c r="F427" s="6"/>
      <c r="G427" s="7"/>
      <c r="H427" s="28"/>
      <c r="I427" s="42"/>
      <c r="J427" s="8"/>
      <c r="K427" s="9"/>
      <c r="L427" s="23"/>
    </row>
    <row r="428" spans="1:12" s="11" customFormat="1" ht="15.75" customHeight="1" thickBot="1" x14ac:dyDescent="0.3">
      <c r="A428" s="114" t="s">
        <v>155</v>
      </c>
      <c r="B428" s="115"/>
      <c r="C428" s="35"/>
      <c r="D428" s="6"/>
      <c r="E428" s="7"/>
      <c r="F428" s="28"/>
      <c r="G428" s="36"/>
      <c r="H428" s="37"/>
      <c r="I428" s="38"/>
      <c r="J428" s="39"/>
      <c r="K428" s="37"/>
      <c r="L428" s="40"/>
    </row>
    <row r="429" spans="1:12" s="11" customFormat="1" x14ac:dyDescent="0.25">
      <c r="A429" s="33">
        <v>1</v>
      </c>
      <c r="B429" s="41" t="s">
        <v>285</v>
      </c>
      <c r="C429" s="35">
        <v>632</v>
      </c>
      <c r="D429" s="73">
        <v>0</v>
      </c>
      <c r="E429" s="75">
        <f t="shared" ref="E429" si="440">C429*(1+D429)</f>
        <v>632</v>
      </c>
      <c r="F429" s="82" t="s">
        <v>5</v>
      </c>
      <c r="G429" s="83"/>
      <c r="H429" s="63">
        <f t="shared" ref="H429" si="441">G429*E429</f>
        <v>0</v>
      </c>
      <c r="I429" s="64">
        <f t="shared" ref="I429" si="442">L$4</f>
        <v>93</v>
      </c>
      <c r="J429" s="65">
        <f>E429*0.2</f>
        <v>126.4</v>
      </c>
      <c r="K429" s="63">
        <f t="shared" ref="K429" si="443">J429*I429</f>
        <v>11755.2</v>
      </c>
      <c r="L429" s="34">
        <f t="shared" ref="L429" si="444">K429+H429</f>
        <v>11755.2</v>
      </c>
    </row>
    <row r="430" spans="1:12" s="11" customFormat="1" x14ac:dyDescent="0.25">
      <c r="A430" s="33">
        <v>2</v>
      </c>
      <c r="B430" s="41" t="s">
        <v>280</v>
      </c>
      <c r="C430" s="35">
        <v>539</v>
      </c>
      <c r="D430" s="73">
        <v>0</v>
      </c>
      <c r="E430" s="75">
        <f t="shared" ref="E430:E434" si="445">C430*(1+D430)</f>
        <v>539</v>
      </c>
      <c r="F430" s="69" t="s">
        <v>5</v>
      </c>
      <c r="G430" s="62"/>
      <c r="H430" s="63">
        <f t="shared" ref="H430:H432" si="446">G430*E430</f>
        <v>0</v>
      </c>
      <c r="I430" s="64">
        <f t="shared" ref="I430:I432" si="447">L$4</f>
        <v>93</v>
      </c>
      <c r="J430" s="65">
        <f>E430*0.2</f>
        <v>107.80000000000001</v>
      </c>
      <c r="K430" s="63">
        <f t="shared" ref="K430:K432" si="448">J430*I430</f>
        <v>10025.400000000001</v>
      </c>
      <c r="L430" s="34">
        <f t="shared" ref="L430:L432" si="449">K430+H430</f>
        <v>10025.400000000001</v>
      </c>
    </row>
    <row r="431" spans="1:12" s="11" customFormat="1" x14ac:dyDescent="0.25">
      <c r="A431" s="33">
        <v>3</v>
      </c>
      <c r="B431" s="41" t="s">
        <v>281</v>
      </c>
      <c r="C431" s="35">
        <v>630</v>
      </c>
      <c r="D431" s="73">
        <v>0</v>
      </c>
      <c r="E431" s="75">
        <f t="shared" si="445"/>
        <v>630</v>
      </c>
      <c r="F431" s="82" t="s">
        <v>5</v>
      </c>
      <c r="G431" s="83"/>
      <c r="H431" s="63">
        <f t="shared" si="446"/>
        <v>0</v>
      </c>
      <c r="I431" s="64">
        <f t="shared" si="447"/>
        <v>93</v>
      </c>
      <c r="J431" s="65">
        <f>E431*0.2</f>
        <v>126</v>
      </c>
      <c r="K431" s="63">
        <f t="shared" si="448"/>
        <v>11718</v>
      </c>
      <c r="L431" s="34">
        <f t="shared" si="449"/>
        <v>11718</v>
      </c>
    </row>
    <row r="432" spans="1:12" s="11" customFormat="1" x14ac:dyDescent="0.25">
      <c r="A432" s="33">
        <v>4</v>
      </c>
      <c r="B432" s="99" t="s">
        <v>391</v>
      </c>
      <c r="C432" s="100">
        <v>273</v>
      </c>
      <c r="D432" s="73">
        <v>0</v>
      </c>
      <c r="E432" s="75">
        <f t="shared" si="445"/>
        <v>273</v>
      </c>
      <c r="F432" s="69" t="s">
        <v>5</v>
      </c>
      <c r="G432" s="62"/>
      <c r="H432" s="63">
        <f t="shared" si="446"/>
        <v>0</v>
      </c>
      <c r="I432" s="64">
        <f t="shared" si="447"/>
        <v>93</v>
      </c>
      <c r="J432" s="65">
        <f>E432*0.3</f>
        <v>81.899999999999991</v>
      </c>
      <c r="K432" s="63">
        <f t="shared" si="448"/>
        <v>7616.6999999999989</v>
      </c>
      <c r="L432" s="34">
        <f t="shared" si="449"/>
        <v>7616.6999999999989</v>
      </c>
    </row>
    <row r="433" spans="1:12" s="11" customFormat="1" x14ac:dyDescent="0.25">
      <c r="A433" s="33">
        <v>5</v>
      </c>
      <c r="B433" s="41" t="s">
        <v>282</v>
      </c>
      <c r="C433" s="35">
        <v>4</v>
      </c>
      <c r="D433" s="73">
        <v>0</v>
      </c>
      <c r="E433" s="75">
        <f t="shared" si="445"/>
        <v>4</v>
      </c>
      <c r="F433" s="69" t="s">
        <v>5</v>
      </c>
      <c r="G433" s="62"/>
      <c r="H433" s="63">
        <f t="shared" ref="H433:H435" si="450">G433*E433</f>
        <v>0</v>
      </c>
      <c r="I433" s="64">
        <f t="shared" ref="I433:I435" si="451">L$4</f>
        <v>93</v>
      </c>
      <c r="J433" s="65">
        <f>E433*0.5</f>
        <v>2</v>
      </c>
      <c r="K433" s="63">
        <f t="shared" ref="K433:K435" si="452">J433*I433</f>
        <v>186</v>
      </c>
      <c r="L433" s="34">
        <f t="shared" ref="L433:L435" si="453">K433+H433</f>
        <v>186</v>
      </c>
    </row>
    <row r="434" spans="1:12" s="11" customFormat="1" x14ac:dyDescent="0.25">
      <c r="A434" s="33">
        <v>6</v>
      </c>
      <c r="B434" s="41" t="s">
        <v>283</v>
      </c>
      <c r="C434" s="35">
        <v>6</v>
      </c>
      <c r="D434" s="73">
        <v>0</v>
      </c>
      <c r="E434" s="75">
        <f t="shared" si="445"/>
        <v>6</v>
      </c>
      <c r="F434" s="69" t="s">
        <v>5</v>
      </c>
      <c r="G434" s="62"/>
      <c r="H434" s="63">
        <f t="shared" si="450"/>
        <v>0</v>
      </c>
      <c r="I434" s="64">
        <f t="shared" si="451"/>
        <v>93</v>
      </c>
      <c r="J434" s="65">
        <f>E434*0.6</f>
        <v>3.5999999999999996</v>
      </c>
      <c r="K434" s="63">
        <f t="shared" si="452"/>
        <v>334.79999999999995</v>
      </c>
      <c r="L434" s="34">
        <f t="shared" si="453"/>
        <v>334.79999999999995</v>
      </c>
    </row>
    <row r="435" spans="1:12" x14ac:dyDescent="0.25">
      <c r="A435" s="33">
        <v>7</v>
      </c>
      <c r="B435" s="15" t="s">
        <v>284</v>
      </c>
      <c r="C435" s="16">
        <v>3</v>
      </c>
      <c r="D435" s="73">
        <v>0</v>
      </c>
      <c r="E435" s="75">
        <f t="shared" ref="E435" si="454">C435*(1+D435)</f>
        <v>3</v>
      </c>
      <c r="F435" s="69" t="s">
        <v>5</v>
      </c>
      <c r="G435" s="62"/>
      <c r="H435" s="63">
        <f t="shared" si="450"/>
        <v>0</v>
      </c>
      <c r="I435" s="64">
        <f t="shared" si="451"/>
        <v>93</v>
      </c>
      <c r="J435" s="65">
        <f>E435*0.7</f>
        <v>2.0999999999999996</v>
      </c>
      <c r="K435" s="63">
        <f t="shared" si="452"/>
        <v>195.29999999999995</v>
      </c>
      <c r="L435" s="34">
        <f t="shared" si="453"/>
        <v>195.29999999999995</v>
      </c>
    </row>
    <row r="436" spans="1:12" ht="16.5" thickBot="1" x14ac:dyDescent="0.3">
      <c r="A436" s="29"/>
      <c r="B436" s="15"/>
      <c r="C436" s="16"/>
      <c r="D436" s="16"/>
      <c r="E436" s="16"/>
      <c r="F436" s="6"/>
      <c r="G436" s="7"/>
      <c r="H436" s="28"/>
      <c r="I436" s="42"/>
      <c r="J436" s="8"/>
      <c r="K436" s="9"/>
      <c r="L436" s="23"/>
    </row>
    <row r="437" spans="1:12" s="11" customFormat="1" ht="16.5" thickBot="1" x14ac:dyDescent="0.3">
      <c r="A437" s="114" t="s">
        <v>294</v>
      </c>
      <c r="B437" s="115"/>
      <c r="C437" s="35"/>
      <c r="D437" s="6"/>
      <c r="E437" s="7"/>
      <c r="F437" s="28"/>
      <c r="G437" s="36"/>
      <c r="H437" s="37"/>
      <c r="I437" s="38"/>
      <c r="J437" s="39"/>
      <c r="K437" s="37"/>
      <c r="L437" s="40"/>
    </row>
    <row r="438" spans="1:12" s="11" customFormat="1" x14ac:dyDescent="0.25">
      <c r="A438" s="33">
        <v>1</v>
      </c>
      <c r="B438" s="99" t="s">
        <v>280</v>
      </c>
      <c r="C438" s="100">
        <v>309</v>
      </c>
      <c r="D438" s="73">
        <v>0</v>
      </c>
      <c r="E438" s="75">
        <f t="shared" ref="E438:E440" si="455">C438*(1+D438)</f>
        <v>309</v>
      </c>
      <c r="F438" s="69" t="s">
        <v>5</v>
      </c>
      <c r="G438" s="62"/>
      <c r="H438" s="63">
        <f t="shared" ref="H438:H439" si="456">G438*E438</f>
        <v>0</v>
      </c>
      <c r="I438" s="64">
        <f t="shared" ref="I438:I439" si="457">L$4</f>
        <v>93</v>
      </c>
      <c r="J438" s="65">
        <f>E438*0.2</f>
        <v>61.800000000000004</v>
      </c>
      <c r="K438" s="63">
        <f t="shared" ref="K438:K439" si="458">J438*I438</f>
        <v>5747.4000000000005</v>
      </c>
      <c r="L438" s="34">
        <f t="shared" ref="L438:L439" si="459">K438+H438</f>
        <v>5747.4000000000005</v>
      </c>
    </row>
    <row r="439" spans="1:12" s="11" customFormat="1" x14ac:dyDescent="0.25">
      <c r="A439" s="33">
        <v>2</v>
      </c>
      <c r="B439" s="99" t="s">
        <v>295</v>
      </c>
      <c r="C439" s="100">
        <v>618</v>
      </c>
      <c r="D439" s="73">
        <v>0</v>
      </c>
      <c r="E439" s="75">
        <f t="shared" si="455"/>
        <v>618</v>
      </c>
      <c r="F439" s="82" t="s">
        <v>5</v>
      </c>
      <c r="G439" s="83"/>
      <c r="H439" s="63">
        <f t="shared" si="456"/>
        <v>0</v>
      </c>
      <c r="I439" s="64">
        <f t="shared" si="457"/>
        <v>93</v>
      </c>
      <c r="J439" s="65">
        <f>E439*0.2</f>
        <v>123.60000000000001</v>
      </c>
      <c r="K439" s="63">
        <f t="shared" si="458"/>
        <v>11494.800000000001</v>
      </c>
      <c r="L439" s="34">
        <f t="shared" si="459"/>
        <v>11494.800000000001</v>
      </c>
    </row>
    <row r="440" spans="1:12" s="11" customFormat="1" x14ac:dyDescent="0.25">
      <c r="A440" s="33">
        <v>3</v>
      </c>
      <c r="B440" s="101" t="s">
        <v>296</v>
      </c>
      <c r="C440" s="100">
        <v>309</v>
      </c>
      <c r="D440" s="73">
        <v>0</v>
      </c>
      <c r="E440" s="75">
        <f t="shared" si="455"/>
        <v>309</v>
      </c>
      <c r="F440" s="69" t="s">
        <v>5</v>
      </c>
      <c r="G440" s="62">
        <v>30.03</v>
      </c>
      <c r="H440" s="63">
        <f t="shared" ref="H440:H441" si="460">G440*E440</f>
        <v>9279.27</v>
      </c>
      <c r="I440" s="64">
        <f t="shared" ref="I440:I441" si="461">L$4</f>
        <v>93</v>
      </c>
      <c r="J440" s="65">
        <f>E440*0.2</f>
        <v>61.800000000000004</v>
      </c>
      <c r="K440" s="63">
        <f t="shared" ref="K440:K441" si="462">J440*I440</f>
        <v>5747.4000000000005</v>
      </c>
      <c r="L440" s="34">
        <f t="shared" ref="L440:L441" si="463">K440+H440</f>
        <v>15026.670000000002</v>
      </c>
    </row>
    <row r="441" spans="1:12" s="11" customFormat="1" x14ac:dyDescent="0.25">
      <c r="A441" s="33">
        <v>4</v>
      </c>
      <c r="B441" s="99" t="s">
        <v>297</v>
      </c>
      <c r="C441" s="100">
        <v>618</v>
      </c>
      <c r="D441" s="73">
        <v>0</v>
      </c>
      <c r="E441" s="75">
        <f t="shared" ref="E441:E442" si="464">C441*(1+D441)</f>
        <v>618</v>
      </c>
      <c r="F441" s="82" t="s">
        <v>5</v>
      </c>
      <c r="G441" s="83"/>
      <c r="H441" s="63">
        <f t="shared" si="460"/>
        <v>0</v>
      </c>
      <c r="I441" s="66">
        <f t="shared" si="461"/>
        <v>93</v>
      </c>
      <c r="J441" s="65">
        <f>E441*0.2</f>
        <v>123.60000000000001</v>
      </c>
      <c r="K441" s="63">
        <f t="shared" si="462"/>
        <v>11494.800000000001</v>
      </c>
      <c r="L441" s="34">
        <f t="shared" si="463"/>
        <v>11494.800000000001</v>
      </c>
    </row>
    <row r="442" spans="1:12" s="11" customFormat="1" x14ac:dyDescent="0.25">
      <c r="A442" s="33">
        <v>5</v>
      </c>
      <c r="B442" s="99" t="s">
        <v>298</v>
      </c>
      <c r="C442" s="100">
        <v>309</v>
      </c>
      <c r="D442" s="73">
        <v>0</v>
      </c>
      <c r="E442" s="75">
        <f t="shared" si="464"/>
        <v>309</v>
      </c>
      <c r="F442" s="69" t="s">
        <v>5</v>
      </c>
      <c r="G442" s="62"/>
      <c r="H442" s="63">
        <f t="shared" ref="H442:H443" si="465">G442*E442</f>
        <v>0</v>
      </c>
      <c r="I442" s="64">
        <f t="shared" ref="I442:I443" si="466">L$4</f>
        <v>93</v>
      </c>
      <c r="J442" s="65">
        <f>E442*0.3</f>
        <v>92.7</v>
      </c>
      <c r="K442" s="63">
        <f t="shared" ref="K442:K443" si="467">J442*I442</f>
        <v>8621.1</v>
      </c>
      <c r="L442" s="34">
        <f t="shared" ref="L442:L443" si="468">K442+H442</f>
        <v>8621.1</v>
      </c>
    </row>
    <row r="443" spans="1:12" s="11" customFormat="1" x14ac:dyDescent="0.25">
      <c r="A443" s="33">
        <v>6</v>
      </c>
      <c r="B443" s="99" t="s">
        <v>299</v>
      </c>
      <c r="C443" s="100">
        <v>618</v>
      </c>
      <c r="D443" s="73">
        <v>0</v>
      </c>
      <c r="E443" s="75">
        <f t="shared" ref="E443:E444" si="469">C443*(1+D443)</f>
        <v>618</v>
      </c>
      <c r="F443" s="82" t="s">
        <v>5</v>
      </c>
      <c r="G443" s="83"/>
      <c r="H443" s="63">
        <f t="shared" si="465"/>
        <v>0</v>
      </c>
      <c r="I443" s="64">
        <f t="shared" si="466"/>
        <v>93</v>
      </c>
      <c r="J443" s="65">
        <f>E443*0.2</f>
        <v>123.60000000000001</v>
      </c>
      <c r="K443" s="63">
        <f t="shared" si="467"/>
        <v>11494.800000000001</v>
      </c>
      <c r="L443" s="34">
        <f t="shared" si="468"/>
        <v>11494.800000000001</v>
      </c>
    </row>
    <row r="444" spans="1:12" s="11" customFormat="1" x14ac:dyDescent="0.25">
      <c r="A444" s="33">
        <v>7</v>
      </c>
      <c r="B444" s="99" t="s">
        <v>300</v>
      </c>
      <c r="C444" s="100">
        <v>295</v>
      </c>
      <c r="D444" s="73">
        <v>0</v>
      </c>
      <c r="E444" s="75">
        <f t="shared" si="469"/>
        <v>295</v>
      </c>
      <c r="F444" s="69" t="s">
        <v>5</v>
      </c>
      <c r="G444" s="62"/>
      <c r="H444" s="63">
        <f t="shared" ref="H444" si="470">G444*E444</f>
        <v>0</v>
      </c>
      <c r="I444" s="64">
        <f t="shared" ref="I444" si="471">L$4</f>
        <v>93</v>
      </c>
      <c r="J444" s="65">
        <f>E444*0.4</f>
        <v>118</v>
      </c>
      <c r="K444" s="63">
        <f t="shared" ref="K444" si="472">J444*I444</f>
        <v>10974</v>
      </c>
      <c r="L444" s="34">
        <f t="shared" ref="L444" si="473">K444+H444</f>
        <v>10974</v>
      </c>
    </row>
    <row r="445" spans="1:12" ht="16.5" thickBot="1" x14ac:dyDescent="0.3">
      <c r="A445" s="29"/>
      <c r="B445" s="15"/>
      <c r="C445" s="16"/>
      <c r="D445" s="16"/>
      <c r="E445" s="16"/>
      <c r="F445" s="6"/>
      <c r="G445" s="7"/>
      <c r="H445" s="28"/>
      <c r="I445" s="42"/>
      <c r="J445" s="8"/>
      <c r="K445" s="9"/>
      <c r="L445" s="23"/>
    </row>
    <row r="446" spans="1:12" s="11" customFormat="1" ht="16.5" thickBot="1" x14ac:dyDescent="0.3">
      <c r="A446" s="114" t="s">
        <v>301</v>
      </c>
      <c r="B446" s="115"/>
      <c r="C446" s="35"/>
      <c r="D446" s="6"/>
      <c r="E446" s="7"/>
      <c r="F446" s="28"/>
      <c r="G446" s="36"/>
      <c r="H446" s="37"/>
      <c r="I446" s="38"/>
      <c r="J446" s="39"/>
      <c r="K446" s="37"/>
      <c r="L446" s="40"/>
    </row>
    <row r="447" spans="1:12" s="11" customFormat="1" x14ac:dyDescent="0.25">
      <c r="A447" s="33">
        <v>1</v>
      </c>
      <c r="B447" s="41" t="s">
        <v>295</v>
      </c>
      <c r="C447" s="35">
        <v>1</v>
      </c>
      <c r="D447" s="73">
        <v>0</v>
      </c>
      <c r="E447" s="75">
        <f t="shared" ref="E447:E451" si="474">C447*(1+D447)</f>
        <v>1</v>
      </c>
      <c r="F447" s="82" t="s">
        <v>5</v>
      </c>
      <c r="G447" s="83"/>
      <c r="H447" s="63">
        <f t="shared" ref="H447:H448" si="475">G447*E447</f>
        <v>0</v>
      </c>
      <c r="I447" s="64">
        <f t="shared" ref="I447:I448" si="476">L$4</f>
        <v>93</v>
      </c>
      <c r="J447" s="89">
        <f>E447*0.3</f>
        <v>0.3</v>
      </c>
      <c r="K447" s="63">
        <f t="shared" ref="K447:K448" si="477">J447*I447</f>
        <v>27.9</v>
      </c>
      <c r="L447" s="34">
        <f t="shared" ref="L447:L448" si="478">K447+H447</f>
        <v>27.9</v>
      </c>
    </row>
    <row r="448" spans="1:12" s="11" customFormat="1" x14ac:dyDescent="0.25">
      <c r="A448" s="33">
        <v>2</v>
      </c>
      <c r="B448" s="41" t="s">
        <v>296</v>
      </c>
      <c r="C448" s="35">
        <v>1</v>
      </c>
      <c r="D448" s="73">
        <v>0</v>
      </c>
      <c r="E448" s="75">
        <f t="shared" si="474"/>
        <v>1</v>
      </c>
      <c r="F448" s="69" t="s">
        <v>5</v>
      </c>
      <c r="G448" s="62"/>
      <c r="H448" s="63">
        <f t="shared" si="475"/>
        <v>0</v>
      </c>
      <c r="I448" s="64">
        <f t="shared" si="476"/>
        <v>93</v>
      </c>
      <c r="J448" s="89">
        <f>E448*0.3</f>
        <v>0.3</v>
      </c>
      <c r="K448" s="63">
        <f t="shared" si="477"/>
        <v>27.9</v>
      </c>
      <c r="L448" s="34">
        <f t="shared" si="478"/>
        <v>27.9</v>
      </c>
    </row>
    <row r="449" spans="1:12" s="11" customFormat="1" x14ac:dyDescent="0.25">
      <c r="A449" s="33">
        <v>3</v>
      </c>
      <c r="B449" s="41" t="s">
        <v>297</v>
      </c>
      <c r="C449" s="35">
        <v>2</v>
      </c>
      <c r="D449" s="73">
        <v>0</v>
      </c>
      <c r="E449" s="75">
        <f t="shared" si="474"/>
        <v>2</v>
      </c>
      <c r="F449" s="82" t="s">
        <v>5</v>
      </c>
      <c r="G449" s="83"/>
      <c r="H449" s="63">
        <f t="shared" ref="H449:H451" si="479">G449*E449</f>
        <v>0</v>
      </c>
      <c r="I449" s="66">
        <f t="shared" ref="I449:I451" si="480">L$4</f>
        <v>93</v>
      </c>
      <c r="J449" s="89">
        <f>E449*0.2</f>
        <v>0.4</v>
      </c>
      <c r="K449" s="63">
        <f t="shared" ref="K449:K451" si="481">J449*I449</f>
        <v>37.200000000000003</v>
      </c>
      <c r="L449" s="34">
        <f t="shared" ref="L449:L451" si="482">K449+H449</f>
        <v>37.200000000000003</v>
      </c>
    </row>
    <row r="450" spans="1:12" s="11" customFormat="1" x14ac:dyDescent="0.25">
      <c r="A450" s="33">
        <v>4</v>
      </c>
      <c r="B450" s="41" t="s">
        <v>298</v>
      </c>
      <c r="C450" s="35">
        <v>1</v>
      </c>
      <c r="D450" s="73">
        <v>0</v>
      </c>
      <c r="E450" s="75">
        <f t="shared" si="474"/>
        <v>1</v>
      </c>
      <c r="F450" s="69" t="s">
        <v>5</v>
      </c>
      <c r="G450" s="62"/>
      <c r="H450" s="63">
        <f t="shared" si="479"/>
        <v>0</v>
      </c>
      <c r="I450" s="64">
        <f t="shared" si="480"/>
        <v>93</v>
      </c>
      <c r="J450" s="89">
        <f>E450*0.35</f>
        <v>0.35</v>
      </c>
      <c r="K450" s="63">
        <f t="shared" si="481"/>
        <v>32.549999999999997</v>
      </c>
      <c r="L450" s="34">
        <f t="shared" si="482"/>
        <v>32.549999999999997</v>
      </c>
    </row>
    <row r="451" spans="1:12" s="11" customFormat="1" x14ac:dyDescent="0.25">
      <c r="A451" s="33">
        <v>5</v>
      </c>
      <c r="B451" s="41" t="s">
        <v>302</v>
      </c>
      <c r="C451" s="35">
        <v>1</v>
      </c>
      <c r="D451" s="73">
        <v>0</v>
      </c>
      <c r="E451" s="75">
        <f t="shared" si="474"/>
        <v>1</v>
      </c>
      <c r="F451" s="69" t="s">
        <v>5</v>
      </c>
      <c r="G451" s="62"/>
      <c r="H451" s="63">
        <f t="shared" si="479"/>
        <v>0</v>
      </c>
      <c r="I451" s="64">
        <f t="shared" si="480"/>
        <v>93</v>
      </c>
      <c r="J451" s="89">
        <f>E451*0.2</f>
        <v>0.2</v>
      </c>
      <c r="K451" s="63">
        <f t="shared" si="481"/>
        <v>18.600000000000001</v>
      </c>
      <c r="L451" s="34">
        <f t="shared" si="482"/>
        <v>18.600000000000001</v>
      </c>
    </row>
    <row r="452" spans="1:12" ht="16.5" thickBot="1" x14ac:dyDescent="0.3">
      <c r="A452" s="29"/>
      <c r="B452" s="15"/>
      <c r="C452" s="16"/>
      <c r="D452" s="16"/>
      <c r="E452" s="16"/>
      <c r="F452" s="6"/>
      <c r="G452" s="7"/>
      <c r="H452" s="28"/>
      <c r="I452" s="42"/>
      <c r="J452" s="8"/>
      <c r="K452" s="9"/>
      <c r="L452" s="23"/>
    </row>
    <row r="453" spans="1:12" s="11" customFormat="1" ht="16.5" thickBot="1" x14ac:dyDescent="0.3">
      <c r="A453" s="114" t="s">
        <v>303</v>
      </c>
      <c r="B453" s="115"/>
      <c r="C453" s="35"/>
      <c r="D453" s="6"/>
      <c r="E453" s="7"/>
      <c r="F453" s="28"/>
      <c r="G453" s="36"/>
      <c r="H453" s="37"/>
      <c r="I453" s="38"/>
      <c r="J453" s="39"/>
      <c r="K453" s="37"/>
      <c r="L453" s="40"/>
    </row>
    <row r="454" spans="1:12" s="11" customFormat="1" x14ac:dyDescent="0.25">
      <c r="A454" s="33">
        <v>1</v>
      </c>
      <c r="B454" s="41" t="s">
        <v>282</v>
      </c>
      <c r="C454" s="35">
        <v>5</v>
      </c>
      <c r="D454" s="73">
        <v>0</v>
      </c>
      <c r="E454" s="75">
        <f t="shared" ref="E454:E457" si="483">C454*(1+D454)</f>
        <v>5</v>
      </c>
      <c r="F454" s="69" t="s">
        <v>5</v>
      </c>
      <c r="G454" s="62"/>
      <c r="H454" s="63">
        <f t="shared" ref="H454:H457" si="484">G454*E454</f>
        <v>0</v>
      </c>
      <c r="I454" s="64">
        <f t="shared" ref="I454:I457" si="485">L$4</f>
        <v>93</v>
      </c>
      <c r="J454" s="65">
        <f>E454*0.6</f>
        <v>3</v>
      </c>
      <c r="K454" s="63">
        <f t="shared" ref="K454:K456" si="486">J454*I454</f>
        <v>279</v>
      </c>
      <c r="L454" s="34">
        <f t="shared" ref="L454:L456" si="487">K454+H454</f>
        <v>279</v>
      </c>
    </row>
    <row r="455" spans="1:12" s="11" customFormat="1" x14ac:dyDescent="0.25">
      <c r="A455" s="33">
        <v>2</v>
      </c>
      <c r="B455" s="41" t="s">
        <v>304</v>
      </c>
      <c r="C455" s="35">
        <v>1</v>
      </c>
      <c r="D455" s="73">
        <v>0</v>
      </c>
      <c r="E455" s="75">
        <f t="shared" si="483"/>
        <v>1</v>
      </c>
      <c r="F455" s="69" t="s">
        <v>5</v>
      </c>
      <c r="G455" s="62"/>
      <c r="H455" s="63">
        <f t="shared" si="484"/>
        <v>0</v>
      </c>
      <c r="I455" s="64">
        <f t="shared" si="485"/>
        <v>93</v>
      </c>
      <c r="J455" s="65">
        <f>E455*1</f>
        <v>1</v>
      </c>
      <c r="K455" s="63">
        <f t="shared" ref="K455" si="488">J455*I455</f>
        <v>93</v>
      </c>
      <c r="L455" s="34">
        <f t="shared" ref="L455" si="489">K455+H455</f>
        <v>93</v>
      </c>
    </row>
    <row r="456" spans="1:12" s="11" customFormat="1" x14ac:dyDescent="0.25">
      <c r="A456" s="33">
        <v>3</v>
      </c>
      <c r="B456" s="41" t="s">
        <v>305</v>
      </c>
      <c r="C456" s="35">
        <v>2</v>
      </c>
      <c r="D456" s="73">
        <v>0</v>
      </c>
      <c r="E456" s="75">
        <f t="shared" si="483"/>
        <v>2</v>
      </c>
      <c r="F456" s="82" t="s">
        <v>5</v>
      </c>
      <c r="G456" s="62"/>
      <c r="H456" s="63">
        <f t="shared" si="484"/>
        <v>0</v>
      </c>
      <c r="I456" s="66">
        <f t="shared" si="485"/>
        <v>93</v>
      </c>
      <c r="J456" s="65">
        <f>E456*0.5</f>
        <v>1</v>
      </c>
      <c r="K456" s="63">
        <f t="shared" si="486"/>
        <v>93</v>
      </c>
      <c r="L456" s="34">
        <f t="shared" si="487"/>
        <v>93</v>
      </c>
    </row>
    <row r="457" spans="1:12" s="11" customFormat="1" x14ac:dyDescent="0.25">
      <c r="A457" s="33">
        <v>4</v>
      </c>
      <c r="B457" s="41" t="s">
        <v>306</v>
      </c>
      <c r="C457" s="35">
        <v>1</v>
      </c>
      <c r="D457" s="73">
        <v>0</v>
      </c>
      <c r="E457" s="75">
        <f t="shared" si="483"/>
        <v>1</v>
      </c>
      <c r="F457" s="69" t="s">
        <v>5</v>
      </c>
      <c r="G457" s="62"/>
      <c r="H457" s="63">
        <f t="shared" si="484"/>
        <v>0</v>
      </c>
      <c r="I457" s="64">
        <f t="shared" si="485"/>
        <v>93</v>
      </c>
      <c r="J457" s="65">
        <f>E457*1</f>
        <v>1</v>
      </c>
      <c r="K457" s="63">
        <f t="shared" ref="K457" si="490">J457*I457</f>
        <v>93</v>
      </c>
      <c r="L457" s="34">
        <f t="shared" ref="L457" si="491">K457+H457</f>
        <v>93</v>
      </c>
    </row>
    <row r="458" spans="1:12" ht="16.5" thickBot="1" x14ac:dyDescent="0.3">
      <c r="A458" s="29"/>
      <c r="B458" s="15"/>
      <c r="C458" s="16"/>
      <c r="D458" s="16"/>
      <c r="E458" s="16"/>
      <c r="F458" s="6"/>
      <c r="G458" s="7"/>
      <c r="H458" s="28"/>
      <c r="I458" s="42"/>
      <c r="J458" s="8"/>
      <c r="K458" s="9"/>
      <c r="L458" s="23"/>
    </row>
    <row r="459" spans="1:12" ht="16.5" thickBot="1" x14ac:dyDescent="0.3">
      <c r="A459" s="114" t="s">
        <v>375</v>
      </c>
      <c r="B459" s="115"/>
      <c r="C459" s="61"/>
      <c r="D459" s="73"/>
      <c r="E459" s="75"/>
      <c r="F459" s="69"/>
      <c r="G459" s="80"/>
      <c r="H459" s="80"/>
      <c r="I459" s="81"/>
      <c r="J459" s="77"/>
      <c r="K459" s="66"/>
      <c r="L459" s="24"/>
    </row>
    <row r="460" spans="1:12" x14ac:dyDescent="0.25">
      <c r="A460" s="14">
        <v>1</v>
      </c>
      <c r="B460" s="15" t="s">
        <v>376</v>
      </c>
      <c r="C460" s="61">
        <v>2173</v>
      </c>
      <c r="D460" s="73">
        <v>0</v>
      </c>
      <c r="E460" s="75">
        <f t="shared" ref="E460" si="492">C460*(1+D460)</f>
        <v>2173</v>
      </c>
      <c r="F460" s="61" t="s">
        <v>5</v>
      </c>
      <c r="G460" s="62">
        <v>2.35</v>
      </c>
      <c r="H460" s="63">
        <f t="shared" ref="H460:H469" si="493">G460*E460</f>
        <v>5106.55</v>
      </c>
      <c r="I460" s="64">
        <f t="shared" ref="I460:I469" si="494">L$4</f>
        <v>93</v>
      </c>
      <c r="J460" s="65">
        <v>81.487500000000011</v>
      </c>
      <c r="K460" s="63">
        <f t="shared" ref="K460:K469" si="495">J460*I460</f>
        <v>7578.3375000000015</v>
      </c>
      <c r="L460" s="34">
        <f t="shared" ref="L460:L469" si="496">K460+H460</f>
        <v>12684.887500000001</v>
      </c>
    </row>
    <row r="461" spans="1:12" x14ac:dyDescent="0.25">
      <c r="A461" s="14">
        <v>1</v>
      </c>
      <c r="B461" s="15" t="s">
        <v>377</v>
      </c>
      <c r="C461" s="61">
        <v>4389</v>
      </c>
      <c r="D461" s="73">
        <v>0</v>
      </c>
      <c r="E461" s="75">
        <f t="shared" ref="E461" si="497">C461*(1+D461)</f>
        <v>4389</v>
      </c>
      <c r="F461" s="61" t="s">
        <v>5</v>
      </c>
      <c r="G461" s="62">
        <v>3.28</v>
      </c>
      <c r="H461" s="63">
        <f t="shared" si="493"/>
        <v>14395.919999999998</v>
      </c>
      <c r="I461" s="64">
        <f t="shared" si="494"/>
        <v>93</v>
      </c>
      <c r="J461" s="65">
        <v>197.505</v>
      </c>
      <c r="K461" s="63">
        <f t="shared" si="495"/>
        <v>18367.965</v>
      </c>
      <c r="L461" s="34">
        <f t="shared" si="496"/>
        <v>32763.884999999998</v>
      </c>
    </row>
    <row r="462" spans="1:12" x14ac:dyDescent="0.25">
      <c r="A462" s="14">
        <v>1</v>
      </c>
      <c r="B462" s="15" t="s">
        <v>378</v>
      </c>
      <c r="C462" s="61">
        <v>1125</v>
      </c>
      <c r="D462" s="73">
        <v>0</v>
      </c>
      <c r="E462" s="75">
        <f t="shared" ref="E462:E469" si="498">C462*(1+D462)</f>
        <v>1125</v>
      </c>
      <c r="F462" s="61" t="s">
        <v>5</v>
      </c>
      <c r="G462" s="62">
        <v>4.42</v>
      </c>
      <c r="H462" s="63">
        <f t="shared" si="493"/>
        <v>4972.5</v>
      </c>
      <c r="I462" s="64">
        <f t="shared" si="494"/>
        <v>93</v>
      </c>
      <c r="J462" s="65">
        <v>59.062500000000014</v>
      </c>
      <c r="K462" s="63">
        <f t="shared" si="495"/>
        <v>5492.8125000000009</v>
      </c>
      <c r="L462" s="34">
        <f t="shared" si="496"/>
        <v>10465.3125</v>
      </c>
    </row>
    <row r="463" spans="1:12" x14ac:dyDescent="0.25">
      <c r="A463" s="14">
        <v>2</v>
      </c>
      <c r="B463" s="15" t="s">
        <v>379</v>
      </c>
      <c r="C463" s="61">
        <v>25</v>
      </c>
      <c r="D463" s="73">
        <v>0</v>
      </c>
      <c r="E463" s="75">
        <f t="shared" si="498"/>
        <v>25</v>
      </c>
      <c r="F463" s="61" t="s">
        <v>5</v>
      </c>
      <c r="G463" s="62">
        <v>8.34</v>
      </c>
      <c r="H463" s="63">
        <f t="shared" si="493"/>
        <v>208.5</v>
      </c>
      <c r="I463" s="64">
        <f t="shared" si="494"/>
        <v>93</v>
      </c>
      <c r="J463" s="65">
        <v>1.59375</v>
      </c>
      <c r="K463" s="63">
        <f t="shared" si="495"/>
        <v>148.21875</v>
      </c>
      <c r="L463" s="34">
        <f t="shared" si="496"/>
        <v>356.71875</v>
      </c>
    </row>
    <row r="464" spans="1:12" x14ac:dyDescent="0.25">
      <c r="A464" s="14">
        <v>3</v>
      </c>
      <c r="B464" s="15" t="s">
        <v>62</v>
      </c>
      <c r="C464" s="61">
        <v>53</v>
      </c>
      <c r="D464" s="73">
        <v>0</v>
      </c>
      <c r="E464" s="75">
        <f t="shared" si="498"/>
        <v>53</v>
      </c>
      <c r="F464" s="61" t="s">
        <v>5</v>
      </c>
      <c r="G464" s="62">
        <v>9.69</v>
      </c>
      <c r="H464" s="63">
        <f t="shared" si="493"/>
        <v>513.56999999999994</v>
      </c>
      <c r="I464" s="64">
        <f t="shared" si="494"/>
        <v>93</v>
      </c>
      <c r="J464" s="65">
        <v>3.7762500000000001</v>
      </c>
      <c r="K464" s="63">
        <f t="shared" si="495"/>
        <v>351.19125000000003</v>
      </c>
      <c r="L464" s="34">
        <f t="shared" si="496"/>
        <v>864.76125000000002</v>
      </c>
    </row>
    <row r="465" spans="1:12" x14ac:dyDescent="0.25">
      <c r="A465" s="14">
        <v>4</v>
      </c>
      <c r="B465" s="15" t="s">
        <v>380</v>
      </c>
      <c r="C465" s="61">
        <v>13</v>
      </c>
      <c r="D465" s="73">
        <v>0</v>
      </c>
      <c r="E465" s="75">
        <f t="shared" si="498"/>
        <v>13</v>
      </c>
      <c r="F465" s="61" t="s">
        <v>5</v>
      </c>
      <c r="G465" s="62">
        <v>21.57</v>
      </c>
      <c r="H465" s="63">
        <f t="shared" si="493"/>
        <v>280.41000000000003</v>
      </c>
      <c r="I465" s="64">
        <f t="shared" si="494"/>
        <v>93</v>
      </c>
      <c r="J465" s="65">
        <v>1.2675000000000001</v>
      </c>
      <c r="K465" s="63">
        <f t="shared" si="495"/>
        <v>117.87750000000001</v>
      </c>
      <c r="L465" s="34">
        <f t="shared" si="496"/>
        <v>398.28750000000002</v>
      </c>
    </row>
    <row r="466" spans="1:12" x14ac:dyDescent="0.25">
      <c r="A466" s="14">
        <v>5</v>
      </c>
      <c r="B466" s="15" t="s">
        <v>63</v>
      </c>
      <c r="C466" s="61">
        <v>9</v>
      </c>
      <c r="D466" s="73">
        <v>0</v>
      </c>
      <c r="E466" s="75">
        <f t="shared" si="498"/>
        <v>9</v>
      </c>
      <c r="F466" s="61" t="s">
        <v>5</v>
      </c>
      <c r="G466" s="62">
        <v>23.44</v>
      </c>
      <c r="H466" s="63">
        <f t="shared" si="493"/>
        <v>210.96</v>
      </c>
      <c r="I466" s="64">
        <f t="shared" si="494"/>
        <v>93</v>
      </c>
      <c r="J466" s="65">
        <v>1.0125</v>
      </c>
      <c r="K466" s="63">
        <f t="shared" si="495"/>
        <v>94.162499999999994</v>
      </c>
      <c r="L466" s="34">
        <f t="shared" si="496"/>
        <v>305.1225</v>
      </c>
    </row>
    <row r="467" spans="1:12" x14ac:dyDescent="0.25">
      <c r="A467" s="14">
        <v>6</v>
      </c>
      <c r="B467" s="15" t="s">
        <v>64</v>
      </c>
      <c r="C467" s="61">
        <v>43</v>
      </c>
      <c r="D467" s="73">
        <v>0</v>
      </c>
      <c r="E467" s="75">
        <f t="shared" si="498"/>
        <v>43</v>
      </c>
      <c r="F467" s="61" t="s">
        <v>5</v>
      </c>
      <c r="G467" s="62">
        <v>30.72</v>
      </c>
      <c r="H467" s="63">
        <f t="shared" si="493"/>
        <v>1320.96</v>
      </c>
      <c r="I467" s="64">
        <f t="shared" si="494"/>
        <v>93</v>
      </c>
      <c r="J467" s="65">
        <v>5.9662500000000005</v>
      </c>
      <c r="K467" s="63">
        <f t="shared" si="495"/>
        <v>554.86125000000004</v>
      </c>
      <c r="L467" s="34">
        <f t="shared" si="496"/>
        <v>1875.82125</v>
      </c>
    </row>
    <row r="468" spans="1:12" x14ac:dyDescent="0.25">
      <c r="A468" s="14">
        <v>6</v>
      </c>
      <c r="B468" s="15" t="s">
        <v>161</v>
      </c>
      <c r="C468" s="61">
        <v>532</v>
      </c>
      <c r="D468" s="73">
        <v>0</v>
      </c>
      <c r="E468" s="75">
        <f t="shared" ref="E468" si="499">C468*(1+D468)</f>
        <v>532</v>
      </c>
      <c r="F468" s="61" t="s">
        <v>5</v>
      </c>
      <c r="G468" s="62">
        <v>72.349999999999994</v>
      </c>
      <c r="H468" s="63">
        <f t="shared" si="493"/>
        <v>38490.199999999997</v>
      </c>
      <c r="I468" s="64">
        <f t="shared" si="494"/>
        <v>93</v>
      </c>
      <c r="J468" s="65">
        <v>121.69499999999999</v>
      </c>
      <c r="K468" s="63">
        <f t="shared" si="495"/>
        <v>11317.635</v>
      </c>
      <c r="L468" s="34">
        <f t="shared" si="496"/>
        <v>49807.834999999999</v>
      </c>
    </row>
    <row r="469" spans="1:12" x14ac:dyDescent="0.25">
      <c r="A469" s="14">
        <v>6</v>
      </c>
      <c r="B469" s="15" t="s">
        <v>162</v>
      </c>
      <c r="C469" s="61">
        <v>5</v>
      </c>
      <c r="D469" s="73">
        <v>0</v>
      </c>
      <c r="E469" s="75">
        <f t="shared" si="498"/>
        <v>5</v>
      </c>
      <c r="F469" s="61" t="s">
        <v>5</v>
      </c>
      <c r="G469" s="62">
        <v>195.53</v>
      </c>
      <c r="H469" s="63">
        <f t="shared" si="493"/>
        <v>977.65</v>
      </c>
      <c r="I469" s="64">
        <f t="shared" si="494"/>
        <v>93</v>
      </c>
      <c r="J469" s="65">
        <v>1.875</v>
      </c>
      <c r="K469" s="63">
        <f t="shared" si="495"/>
        <v>174.375</v>
      </c>
      <c r="L469" s="34">
        <f t="shared" si="496"/>
        <v>1152.0250000000001</v>
      </c>
    </row>
    <row r="470" spans="1:12" ht="16.5" thickBot="1" x14ac:dyDescent="0.3">
      <c r="A470" s="14"/>
      <c r="B470" s="15"/>
      <c r="C470" s="61"/>
      <c r="D470" s="73"/>
      <c r="E470" s="75"/>
      <c r="F470" s="69"/>
      <c r="G470" s="80"/>
      <c r="H470" s="80"/>
      <c r="I470" s="81"/>
      <c r="J470" s="77"/>
      <c r="K470" s="66"/>
      <c r="L470" s="24"/>
    </row>
    <row r="471" spans="1:12" ht="16.5" thickBot="1" x14ac:dyDescent="0.3">
      <c r="A471" s="114" t="s">
        <v>347</v>
      </c>
      <c r="B471" s="115"/>
      <c r="C471" s="61"/>
      <c r="D471" s="73"/>
      <c r="E471" s="75"/>
      <c r="F471" s="69"/>
      <c r="G471" s="80"/>
      <c r="H471" s="80"/>
      <c r="I471" s="81"/>
      <c r="J471" s="77"/>
      <c r="K471" s="66"/>
      <c r="L471" s="24"/>
    </row>
    <row r="472" spans="1:12" x14ac:dyDescent="0.25">
      <c r="A472" s="14">
        <v>1</v>
      </c>
      <c r="B472" s="15" t="s">
        <v>62</v>
      </c>
      <c r="C472" s="61">
        <v>3614</v>
      </c>
      <c r="D472" s="73">
        <v>0</v>
      </c>
      <c r="E472" s="75">
        <f t="shared" ref="E472:E477" si="500">C472*(1+D472)</f>
        <v>3614</v>
      </c>
      <c r="F472" s="82" t="s">
        <v>5</v>
      </c>
      <c r="G472" s="83">
        <v>0.73</v>
      </c>
      <c r="H472" s="63">
        <f t="shared" ref="H472:H477" si="501">G472*E472</f>
        <v>2638.22</v>
      </c>
      <c r="I472" s="64">
        <f t="shared" ref="I472:I477" si="502">L$4</f>
        <v>93</v>
      </c>
      <c r="J472" s="65">
        <v>460.78499999999997</v>
      </c>
      <c r="K472" s="63">
        <f t="shared" ref="K472:K477" si="503">J472*I472</f>
        <v>42853.004999999997</v>
      </c>
      <c r="L472" s="34">
        <f t="shared" ref="L472:L477" si="504">K472+H472</f>
        <v>45491.224999999999</v>
      </c>
    </row>
    <row r="473" spans="1:12" x14ac:dyDescent="0.25">
      <c r="A473" s="14">
        <v>2</v>
      </c>
      <c r="B473" s="15" t="s">
        <v>63</v>
      </c>
      <c r="C473" s="61">
        <v>1915</v>
      </c>
      <c r="D473" s="73">
        <v>0</v>
      </c>
      <c r="E473" s="75">
        <f t="shared" si="500"/>
        <v>1915</v>
      </c>
      <c r="F473" s="82" t="s">
        <v>5</v>
      </c>
      <c r="G473" s="83">
        <v>3.93</v>
      </c>
      <c r="H473" s="63">
        <f t="shared" si="501"/>
        <v>7525.9500000000007</v>
      </c>
      <c r="I473" s="64">
        <f t="shared" si="502"/>
        <v>93</v>
      </c>
      <c r="J473" s="65">
        <v>430.875</v>
      </c>
      <c r="K473" s="63">
        <f t="shared" si="503"/>
        <v>40071.375</v>
      </c>
      <c r="L473" s="34">
        <f t="shared" si="504"/>
        <v>47597.324999999997</v>
      </c>
    </row>
    <row r="474" spans="1:12" x14ac:dyDescent="0.25">
      <c r="A474" s="14">
        <v>3</v>
      </c>
      <c r="B474" s="15" t="s">
        <v>64</v>
      </c>
      <c r="C474" s="61">
        <v>1664</v>
      </c>
      <c r="D474" s="73">
        <v>0</v>
      </c>
      <c r="E474" s="75">
        <f t="shared" si="500"/>
        <v>1664</v>
      </c>
      <c r="F474" s="82" t="s">
        <v>5</v>
      </c>
      <c r="G474" s="83">
        <v>5.69</v>
      </c>
      <c r="H474" s="63">
        <f t="shared" si="501"/>
        <v>9468.16</v>
      </c>
      <c r="I474" s="64">
        <f t="shared" si="502"/>
        <v>93</v>
      </c>
      <c r="J474" s="65">
        <v>461.76</v>
      </c>
      <c r="K474" s="63">
        <f t="shared" si="503"/>
        <v>42943.68</v>
      </c>
      <c r="L474" s="34">
        <f t="shared" si="504"/>
        <v>52411.839999999997</v>
      </c>
    </row>
    <row r="475" spans="1:12" x14ac:dyDescent="0.25">
      <c r="A475" s="14">
        <v>4</v>
      </c>
      <c r="B475" s="15" t="s">
        <v>161</v>
      </c>
      <c r="C475" s="61">
        <v>259</v>
      </c>
      <c r="D475" s="73">
        <v>0</v>
      </c>
      <c r="E475" s="75">
        <f t="shared" si="500"/>
        <v>259</v>
      </c>
      <c r="F475" s="82" t="s">
        <v>5</v>
      </c>
      <c r="G475" s="83">
        <v>17.98</v>
      </c>
      <c r="H475" s="63">
        <f t="shared" si="501"/>
        <v>4656.82</v>
      </c>
      <c r="I475" s="64">
        <f t="shared" si="502"/>
        <v>93</v>
      </c>
      <c r="J475" s="65">
        <v>118.49250000000001</v>
      </c>
      <c r="K475" s="63">
        <f t="shared" si="503"/>
        <v>11019.8025</v>
      </c>
      <c r="L475" s="34">
        <f t="shared" si="504"/>
        <v>15676.622499999999</v>
      </c>
    </row>
    <row r="476" spans="1:12" x14ac:dyDescent="0.25">
      <c r="A476" s="14">
        <v>5</v>
      </c>
      <c r="B476" s="15" t="s">
        <v>162</v>
      </c>
      <c r="C476" s="61">
        <v>95</v>
      </c>
      <c r="D476" s="73">
        <v>0</v>
      </c>
      <c r="E476" s="75">
        <f t="shared" si="500"/>
        <v>95</v>
      </c>
      <c r="F476" s="82" t="s">
        <v>5</v>
      </c>
      <c r="G476" s="83">
        <v>33.58</v>
      </c>
      <c r="H476" s="63">
        <f t="shared" si="501"/>
        <v>3190.1</v>
      </c>
      <c r="I476" s="64">
        <f t="shared" si="502"/>
        <v>93</v>
      </c>
      <c r="J476" s="65">
        <v>70.537499999999994</v>
      </c>
      <c r="K476" s="63">
        <f t="shared" si="503"/>
        <v>6559.9874999999993</v>
      </c>
      <c r="L476" s="34">
        <f t="shared" si="504"/>
        <v>9750.0874999999996</v>
      </c>
    </row>
    <row r="477" spans="1:12" x14ac:dyDescent="0.25">
      <c r="A477" s="14">
        <v>6</v>
      </c>
      <c r="B477" s="15" t="s">
        <v>163</v>
      </c>
      <c r="C477" s="61">
        <v>34</v>
      </c>
      <c r="D477" s="73">
        <v>0</v>
      </c>
      <c r="E477" s="75">
        <f t="shared" si="500"/>
        <v>34</v>
      </c>
      <c r="F477" s="82" t="s">
        <v>5</v>
      </c>
      <c r="G477" s="83">
        <v>51.25</v>
      </c>
      <c r="H477" s="63">
        <f t="shared" si="501"/>
        <v>1742.5</v>
      </c>
      <c r="I477" s="64">
        <f t="shared" si="502"/>
        <v>93</v>
      </c>
      <c r="J477" s="65">
        <v>29.835000000000001</v>
      </c>
      <c r="K477" s="63">
        <f t="shared" si="503"/>
        <v>2774.6550000000002</v>
      </c>
      <c r="L477" s="34">
        <f t="shared" si="504"/>
        <v>4517.1550000000007</v>
      </c>
    </row>
    <row r="478" spans="1:12" ht="16.5" thickBot="1" x14ac:dyDescent="0.3">
      <c r="A478" s="14"/>
      <c r="B478" s="15"/>
      <c r="C478" s="61"/>
      <c r="D478" s="73"/>
      <c r="E478" s="75"/>
      <c r="F478" s="69"/>
      <c r="G478" s="80"/>
      <c r="H478" s="80"/>
      <c r="I478" s="81"/>
      <c r="J478" s="77"/>
      <c r="K478" s="66"/>
      <c r="L478" s="24"/>
    </row>
    <row r="479" spans="1:12" ht="15.75" customHeight="1" thickBot="1" x14ac:dyDescent="0.3">
      <c r="A479" s="114" t="s">
        <v>24</v>
      </c>
      <c r="B479" s="115"/>
      <c r="C479" s="90"/>
      <c r="D479" s="90"/>
      <c r="E479" s="90"/>
      <c r="F479" s="73"/>
      <c r="G479" s="75"/>
      <c r="H479" s="69"/>
      <c r="I479" s="91"/>
      <c r="J479" s="77"/>
      <c r="K479" s="66"/>
      <c r="L479" s="24"/>
    </row>
    <row r="480" spans="1:12" ht="15.75" customHeight="1" x14ac:dyDescent="0.25">
      <c r="A480" s="29">
        <v>1</v>
      </c>
      <c r="B480" s="92" t="s">
        <v>66</v>
      </c>
      <c r="C480" s="90">
        <f>1681+1662</f>
        <v>3343</v>
      </c>
      <c r="D480" s="73">
        <v>0</v>
      </c>
      <c r="E480" s="75">
        <f>C480*(1+D480)</f>
        <v>3343</v>
      </c>
      <c r="F480" s="82" t="s">
        <v>5</v>
      </c>
      <c r="G480" s="83">
        <v>1.22</v>
      </c>
      <c r="H480" s="63">
        <f t="shared" ref="H480:H493" si="505">G480*E480</f>
        <v>4078.46</v>
      </c>
      <c r="I480" s="64">
        <f t="shared" ref="I480:I493" si="506">L$4</f>
        <v>93</v>
      </c>
      <c r="J480" s="65">
        <v>313.40625</v>
      </c>
      <c r="K480" s="63">
        <f t="shared" ref="K480:K493" si="507">J480*I480</f>
        <v>29146.78125</v>
      </c>
      <c r="L480" s="34">
        <f t="shared" ref="L480:L493" si="508">K480+H480</f>
        <v>33225.241249999999</v>
      </c>
    </row>
    <row r="481" spans="1:12" ht="15.75" customHeight="1" x14ac:dyDescent="0.25">
      <c r="A481" s="29">
        <v>2</v>
      </c>
      <c r="B481" s="92" t="s">
        <v>67</v>
      </c>
      <c r="C481" s="90">
        <f>4174+2557</f>
        <v>6731</v>
      </c>
      <c r="D481" s="73">
        <v>0</v>
      </c>
      <c r="E481" s="75">
        <f>C481*(1+D481)</f>
        <v>6731</v>
      </c>
      <c r="F481" s="82" t="s">
        <v>5</v>
      </c>
      <c r="G481" s="83">
        <v>1.44</v>
      </c>
      <c r="H481" s="63">
        <f t="shared" si="505"/>
        <v>9692.64</v>
      </c>
      <c r="I481" s="64">
        <f t="shared" si="506"/>
        <v>93</v>
      </c>
      <c r="J481" s="65">
        <v>631.03125</v>
      </c>
      <c r="K481" s="63">
        <f t="shared" si="507"/>
        <v>58685.90625</v>
      </c>
      <c r="L481" s="34">
        <f t="shared" si="508"/>
        <v>68378.546249999999</v>
      </c>
    </row>
    <row r="482" spans="1:12" ht="15.75" customHeight="1" x14ac:dyDescent="0.25">
      <c r="A482" s="29">
        <v>3</v>
      </c>
      <c r="B482" s="92" t="s">
        <v>68</v>
      </c>
      <c r="C482" s="90">
        <v>1730</v>
      </c>
      <c r="D482" s="73">
        <v>0</v>
      </c>
      <c r="E482" s="75">
        <f t="shared" ref="E482" si="509">C482*(1+D482)</f>
        <v>1730</v>
      </c>
      <c r="F482" s="82" t="s">
        <v>5</v>
      </c>
      <c r="G482" s="83">
        <v>1.47</v>
      </c>
      <c r="H482" s="63">
        <f t="shared" si="505"/>
        <v>2543.1</v>
      </c>
      <c r="I482" s="64">
        <f t="shared" si="506"/>
        <v>93</v>
      </c>
      <c r="J482" s="65">
        <v>162.1875</v>
      </c>
      <c r="K482" s="63">
        <f t="shared" si="507"/>
        <v>15083.4375</v>
      </c>
      <c r="L482" s="34">
        <f t="shared" si="508"/>
        <v>17626.537499999999</v>
      </c>
    </row>
    <row r="483" spans="1:12" ht="15.75" customHeight="1" x14ac:dyDescent="0.25">
      <c r="A483" s="29">
        <v>4</v>
      </c>
      <c r="B483" s="92" t="s">
        <v>69</v>
      </c>
      <c r="C483" s="90">
        <v>1</v>
      </c>
      <c r="D483" s="73">
        <v>0</v>
      </c>
      <c r="E483" s="75">
        <f t="shared" ref="E483" si="510">C483*(1+D483)</f>
        <v>1</v>
      </c>
      <c r="F483" s="82" t="s">
        <v>5</v>
      </c>
      <c r="G483" s="83">
        <v>1.6</v>
      </c>
      <c r="H483" s="63">
        <f t="shared" si="505"/>
        <v>1.6</v>
      </c>
      <c r="I483" s="64">
        <f t="shared" si="506"/>
        <v>93</v>
      </c>
      <c r="J483" s="65">
        <v>9.375E-2</v>
      </c>
      <c r="K483" s="63">
        <f t="shared" si="507"/>
        <v>8.71875</v>
      </c>
      <c r="L483" s="34">
        <f t="shared" si="508"/>
        <v>10.31875</v>
      </c>
    </row>
    <row r="484" spans="1:12" ht="15.75" customHeight="1" x14ac:dyDescent="0.25">
      <c r="A484" s="29">
        <v>5</v>
      </c>
      <c r="B484" s="92" t="s">
        <v>70</v>
      </c>
      <c r="C484" s="90">
        <v>39</v>
      </c>
      <c r="D484" s="73">
        <v>0</v>
      </c>
      <c r="E484" s="75">
        <f t="shared" ref="E484:E492" si="511">C484*(1+D484)</f>
        <v>39</v>
      </c>
      <c r="F484" s="82" t="s">
        <v>5</v>
      </c>
      <c r="G484" s="83">
        <v>1.63</v>
      </c>
      <c r="H484" s="63">
        <f t="shared" si="505"/>
        <v>63.569999999999993</v>
      </c>
      <c r="I484" s="64">
        <f t="shared" si="506"/>
        <v>93</v>
      </c>
      <c r="J484" s="65">
        <v>3.65625</v>
      </c>
      <c r="K484" s="63">
        <f t="shared" si="507"/>
        <v>340.03125</v>
      </c>
      <c r="L484" s="34">
        <f t="shared" si="508"/>
        <v>403.60124999999999</v>
      </c>
    </row>
    <row r="485" spans="1:12" ht="15.75" customHeight="1" x14ac:dyDescent="0.25">
      <c r="A485" s="29">
        <v>6</v>
      </c>
      <c r="B485" s="92" t="s">
        <v>71</v>
      </c>
      <c r="C485" s="90">
        <f>53+1280+2308</f>
        <v>3641</v>
      </c>
      <c r="D485" s="73">
        <v>0</v>
      </c>
      <c r="E485" s="75">
        <f t="shared" si="511"/>
        <v>3641</v>
      </c>
      <c r="F485" s="82" t="s">
        <v>5</v>
      </c>
      <c r="G485" s="83">
        <v>1.99</v>
      </c>
      <c r="H485" s="63">
        <f t="shared" si="505"/>
        <v>7245.59</v>
      </c>
      <c r="I485" s="64">
        <f t="shared" si="506"/>
        <v>93</v>
      </c>
      <c r="J485" s="65">
        <v>341.34375</v>
      </c>
      <c r="K485" s="63">
        <f t="shared" si="507"/>
        <v>31744.96875</v>
      </c>
      <c r="L485" s="34">
        <f t="shared" si="508"/>
        <v>38990.558749999997</v>
      </c>
    </row>
    <row r="486" spans="1:12" ht="15.75" customHeight="1" x14ac:dyDescent="0.25">
      <c r="A486" s="29">
        <v>7</v>
      </c>
      <c r="B486" s="92" t="s">
        <v>346</v>
      </c>
      <c r="C486" s="90">
        <v>14</v>
      </c>
      <c r="D486" s="73">
        <v>0</v>
      </c>
      <c r="E486" s="75">
        <f t="shared" ref="E486:E489" si="512">C486*(1+D486)</f>
        <v>14</v>
      </c>
      <c r="F486" s="82" t="s">
        <v>5</v>
      </c>
      <c r="G486" s="83">
        <v>3.06</v>
      </c>
      <c r="H486" s="63">
        <f t="shared" si="505"/>
        <v>42.84</v>
      </c>
      <c r="I486" s="64">
        <f t="shared" si="506"/>
        <v>93</v>
      </c>
      <c r="J486" s="65">
        <v>1.5750000000000002</v>
      </c>
      <c r="K486" s="63">
        <f t="shared" si="507"/>
        <v>146.47500000000002</v>
      </c>
      <c r="L486" s="34">
        <f t="shared" si="508"/>
        <v>189.31500000000003</v>
      </c>
    </row>
    <row r="487" spans="1:12" ht="15.75" customHeight="1" x14ac:dyDescent="0.25">
      <c r="A487" s="29">
        <v>8</v>
      </c>
      <c r="B487" s="92" t="s">
        <v>72</v>
      </c>
      <c r="C487" s="90">
        <f>9+904+657</f>
        <v>1570</v>
      </c>
      <c r="D487" s="73">
        <v>0</v>
      </c>
      <c r="E487" s="75">
        <f t="shared" si="512"/>
        <v>1570</v>
      </c>
      <c r="F487" s="82" t="s">
        <v>5</v>
      </c>
      <c r="G487" s="83">
        <v>3.67</v>
      </c>
      <c r="H487" s="63">
        <f t="shared" si="505"/>
        <v>5761.9</v>
      </c>
      <c r="I487" s="64">
        <f t="shared" si="506"/>
        <v>93</v>
      </c>
      <c r="J487" s="65">
        <v>176.625</v>
      </c>
      <c r="K487" s="63">
        <f t="shared" si="507"/>
        <v>16426.125</v>
      </c>
      <c r="L487" s="34">
        <f t="shared" si="508"/>
        <v>22188.025000000001</v>
      </c>
    </row>
    <row r="488" spans="1:12" ht="15.75" customHeight="1" x14ac:dyDescent="0.25">
      <c r="A488" s="29">
        <v>9</v>
      </c>
      <c r="B488" s="92" t="s">
        <v>157</v>
      </c>
      <c r="C488" s="90">
        <f>43+931+430+94+81</f>
        <v>1579</v>
      </c>
      <c r="D488" s="73">
        <v>0</v>
      </c>
      <c r="E488" s="75">
        <f t="shared" si="512"/>
        <v>1579</v>
      </c>
      <c r="F488" s="82" t="s">
        <v>5</v>
      </c>
      <c r="G488" s="83">
        <v>4.62</v>
      </c>
      <c r="H488" s="63">
        <f t="shared" si="505"/>
        <v>7294.9800000000005</v>
      </c>
      <c r="I488" s="64">
        <f t="shared" si="506"/>
        <v>93</v>
      </c>
      <c r="J488" s="65">
        <v>207.24374999999998</v>
      </c>
      <c r="K488" s="63">
        <f t="shared" si="507"/>
        <v>19273.668749999997</v>
      </c>
      <c r="L488" s="34">
        <f t="shared" si="508"/>
        <v>26568.648749999997</v>
      </c>
    </row>
    <row r="489" spans="1:12" ht="15.75" customHeight="1" x14ac:dyDescent="0.25">
      <c r="A489" s="29">
        <v>10</v>
      </c>
      <c r="B489" s="92" t="s">
        <v>158</v>
      </c>
      <c r="C489" s="90">
        <f>532+44+40+9</f>
        <v>625</v>
      </c>
      <c r="D489" s="73">
        <v>0</v>
      </c>
      <c r="E489" s="75">
        <f t="shared" si="512"/>
        <v>625</v>
      </c>
      <c r="F489" s="82" t="s">
        <v>5</v>
      </c>
      <c r="G489" s="83">
        <v>8.19</v>
      </c>
      <c r="H489" s="63">
        <f t="shared" si="505"/>
        <v>5118.75</v>
      </c>
      <c r="I489" s="64">
        <f t="shared" si="506"/>
        <v>93</v>
      </c>
      <c r="J489" s="65">
        <v>93.75</v>
      </c>
      <c r="K489" s="63">
        <f t="shared" si="507"/>
        <v>8718.75</v>
      </c>
      <c r="L489" s="34">
        <f t="shared" si="508"/>
        <v>13837.5</v>
      </c>
    </row>
    <row r="490" spans="1:12" ht="15.75" customHeight="1" x14ac:dyDescent="0.25">
      <c r="A490" s="29">
        <v>11</v>
      </c>
      <c r="B490" s="92" t="s">
        <v>159</v>
      </c>
      <c r="C490" s="90">
        <v>2</v>
      </c>
      <c r="D490" s="73">
        <v>0</v>
      </c>
      <c r="E490" s="75">
        <f t="shared" si="511"/>
        <v>2</v>
      </c>
      <c r="F490" s="82" t="s">
        <v>5</v>
      </c>
      <c r="G490" s="83">
        <v>12.68</v>
      </c>
      <c r="H490" s="63">
        <f t="shared" si="505"/>
        <v>25.36</v>
      </c>
      <c r="I490" s="64">
        <f t="shared" si="506"/>
        <v>93</v>
      </c>
      <c r="J490" s="65">
        <v>0.375</v>
      </c>
      <c r="K490" s="63">
        <f t="shared" si="507"/>
        <v>34.875</v>
      </c>
      <c r="L490" s="34">
        <f t="shared" si="508"/>
        <v>60.234999999999999</v>
      </c>
    </row>
    <row r="491" spans="1:12" ht="15.75" customHeight="1" x14ac:dyDescent="0.25">
      <c r="A491" s="29">
        <v>12</v>
      </c>
      <c r="B491" s="92" t="s">
        <v>57</v>
      </c>
      <c r="C491" s="90">
        <v>15485</v>
      </c>
      <c r="D491" s="73">
        <v>0</v>
      </c>
      <c r="E491" s="75">
        <f t="shared" si="511"/>
        <v>15485</v>
      </c>
      <c r="F491" s="69" t="s">
        <v>6</v>
      </c>
      <c r="G491" s="62">
        <v>0.27200000000000002</v>
      </c>
      <c r="H491" s="63">
        <f t="shared" si="505"/>
        <v>4211.92</v>
      </c>
      <c r="I491" s="66">
        <f t="shared" si="506"/>
        <v>93</v>
      </c>
      <c r="J491" s="65">
        <f>E491*0.01</f>
        <v>154.85</v>
      </c>
      <c r="K491" s="63">
        <f t="shared" si="507"/>
        <v>14401.05</v>
      </c>
      <c r="L491" s="34">
        <f t="shared" si="508"/>
        <v>18612.97</v>
      </c>
    </row>
    <row r="492" spans="1:12" ht="15.75" customHeight="1" x14ac:dyDescent="0.25">
      <c r="A492" s="29">
        <v>13</v>
      </c>
      <c r="B492" s="92" t="s">
        <v>65</v>
      </c>
      <c r="C492" s="90">
        <v>3163</v>
      </c>
      <c r="D492" s="73">
        <v>0</v>
      </c>
      <c r="E492" s="75">
        <f t="shared" si="511"/>
        <v>3163</v>
      </c>
      <c r="F492" s="69" t="s">
        <v>6</v>
      </c>
      <c r="G492" s="62">
        <v>0.42</v>
      </c>
      <c r="H492" s="63">
        <f t="shared" si="505"/>
        <v>1328.46</v>
      </c>
      <c r="I492" s="66">
        <f t="shared" si="506"/>
        <v>93</v>
      </c>
      <c r="J492" s="65">
        <f>E492*0.01</f>
        <v>31.63</v>
      </c>
      <c r="K492" s="63">
        <f t="shared" si="507"/>
        <v>2941.5899999999997</v>
      </c>
      <c r="L492" s="34">
        <f t="shared" si="508"/>
        <v>4270.0499999999993</v>
      </c>
    </row>
    <row r="493" spans="1:12" ht="15.75" customHeight="1" x14ac:dyDescent="0.25">
      <c r="A493" s="29">
        <v>14</v>
      </c>
      <c r="B493" s="92" t="s">
        <v>160</v>
      </c>
      <c r="C493" s="90">
        <v>627</v>
      </c>
      <c r="D493" s="73">
        <v>0</v>
      </c>
      <c r="E493" s="75">
        <f t="shared" ref="E493" si="513">C493*(1+D493)</f>
        <v>627</v>
      </c>
      <c r="F493" s="69" t="s">
        <v>6</v>
      </c>
      <c r="G493" s="62">
        <v>0.52800000000000002</v>
      </c>
      <c r="H493" s="63">
        <f t="shared" si="505"/>
        <v>331.05600000000004</v>
      </c>
      <c r="I493" s="66">
        <f t="shared" si="506"/>
        <v>93</v>
      </c>
      <c r="J493" s="65">
        <f>E493*0.01</f>
        <v>6.2700000000000005</v>
      </c>
      <c r="K493" s="63">
        <f t="shared" si="507"/>
        <v>583.11</v>
      </c>
      <c r="L493" s="34">
        <f t="shared" si="508"/>
        <v>914.16600000000005</v>
      </c>
    </row>
    <row r="494" spans="1:12" ht="15.75" customHeight="1" thickBot="1" x14ac:dyDescent="0.3">
      <c r="A494" s="29"/>
      <c r="B494" s="92"/>
      <c r="C494" s="90"/>
      <c r="D494" s="73"/>
      <c r="E494" s="75"/>
      <c r="F494" s="69"/>
      <c r="G494" s="62"/>
      <c r="H494" s="63"/>
      <c r="I494" s="64"/>
      <c r="J494" s="65"/>
      <c r="K494" s="63"/>
      <c r="L494" s="34"/>
    </row>
    <row r="495" spans="1:12" s="11" customFormat="1" ht="15.75" customHeight="1" thickBot="1" x14ac:dyDescent="0.3">
      <c r="A495" s="114" t="s">
        <v>43</v>
      </c>
      <c r="B495" s="115"/>
      <c r="C495" s="90"/>
      <c r="D495" s="90"/>
      <c r="E495" s="90"/>
      <c r="F495" s="73"/>
      <c r="G495" s="75"/>
      <c r="H495" s="69"/>
      <c r="I495" s="91"/>
      <c r="J495" s="77"/>
      <c r="K495" s="66"/>
      <c r="L495" s="24"/>
    </row>
    <row r="496" spans="1:12" s="11" customFormat="1" ht="30" x14ac:dyDescent="0.25">
      <c r="A496" s="33">
        <v>1</v>
      </c>
      <c r="B496" s="41" t="s">
        <v>44</v>
      </c>
      <c r="C496" s="35">
        <f>3*1*8248</f>
        <v>24744</v>
      </c>
      <c r="D496" s="73">
        <v>0</v>
      </c>
      <c r="E496" s="74">
        <f t="shared" ref="E496" si="514">C496*(1+D496)</f>
        <v>24744</v>
      </c>
      <c r="F496" s="69" t="s">
        <v>76</v>
      </c>
      <c r="G496" s="62">
        <v>1.25</v>
      </c>
      <c r="H496" s="63">
        <f t="shared" ref="H496" si="515">G496*E496</f>
        <v>30930</v>
      </c>
      <c r="I496" s="66">
        <f t="shared" ref="I496" si="516">L$4</f>
        <v>93</v>
      </c>
      <c r="J496" s="65">
        <f>E496*0.04</f>
        <v>989.76</v>
      </c>
      <c r="K496" s="63">
        <f t="shared" ref="K496" si="517">J496*I496</f>
        <v>92047.679999999993</v>
      </c>
      <c r="L496" s="34">
        <f t="shared" ref="L496" si="518">K496+H496</f>
        <v>122977.68</v>
      </c>
    </row>
    <row r="497" spans="1:12" ht="15.75" customHeight="1" thickBot="1" x14ac:dyDescent="0.3">
      <c r="A497" s="30"/>
      <c r="B497" s="17"/>
      <c r="C497" s="16"/>
      <c r="D497" s="16"/>
      <c r="E497" s="16"/>
      <c r="F497" s="6"/>
      <c r="G497" s="7"/>
      <c r="H497" s="28"/>
      <c r="I497" s="42"/>
      <c r="J497" s="8"/>
      <c r="K497" s="9"/>
      <c r="L497" s="23"/>
    </row>
    <row r="498" spans="1:12" ht="15.75" customHeight="1" thickBot="1" x14ac:dyDescent="0.3">
      <c r="A498" s="114" t="s">
        <v>368</v>
      </c>
      <c r="B498" s="115"/>
      <c r="C498" s="90"/>
      <c r="D498" s="90"/>
      <c r="E498" s="90"/>
      <c r="F498" s="73"/>
      <c r="G498" s="67"/>
      <c r="H498" s="67"/>
      <c r="I498" s="91"/>
      <c r="J498" s="77"/>
      <c r="K498" s="66"/>
      <c r="L498" s="24"/>
    </row>
    <row r="499" spans="1:12" x14ac:dyDescent="0.25">
      <c r="A499" s="14">
        <v>1</v>
      </c>
      <c r="B499" s="15" t="s">
        <v>54</v>
      </c>
      <c r="C499" s="61">
        <v>1</v>
      </c>
      <c r="D499" s="73">
        <v>0</v>
      </c>
      <c r="E499" s="67">
        <f t="shared" ref="E499:E502" si="519">C499*(1+D499)</f>
        <v>1</v>
      </c>
      <c r="F499" s="67" t="s">
        <v>55</v>
      </c>
      <c r="G499" s="62"/>
      <c r="H499" s="63">
        <f t="shared" ref="H499:H502" si="520">G499*E499</f>
        <v>0</v>
      </c>
      <c r="I499" s="64">
        <f t="shared" ref="I499:I502" si="521">L$4</f>
        <v>93</v>
      </c>
      <c r="J499" s="65"/>
      <c r="K499" s="63">
        <f t="shared" ref="K499:K502" si="522">J499*I499</f>
        <v>0</v>
      </c>
      <c r="L499" s="34">
        <f t="shared" ref="L499:L502" si="523">K499+H499</f>
        <v>0</v>
      </c>
    </row>
    <row r="500" spans="1:12" x14ac:dyDescent="0.25">
      <c r="A500" s="14">
        <v>2</v>
      </c>
      <c r="B500" s="15" t="s">
        <v>56</v>
      </c>
      <c r="C500" s="61">
        <v>1</v>
      </c>
      <c r="D500" s="73">
        <v>0</v>
      </c>
      <c r="E500" s="67">
        <f t="shared" ref="E500" si="524">C500*(1+D500)</f>
        <v>1</v>
      </c>
      <c r="F500" s="67" t="s">
        <v>55</v>
      </c>
      <c r="G500" s="62"/>
      <c r="H500" s="63">
        <f t="shared" ref="H500" si="525">G500*E500</f>
        <v>0</v>
      </c>
      <c r="I500" s="64">
        <f t="shared" ref="I500" si="526">L$4</f>
        <v>93</v>
      </c>
      <c r="J500" s="65"/>
      <c r="K500" s="63">
        <f t="shared" ref="K500" si="527">J500*I500</f>
        <v>0</v>
      </c>
      <c r="L500" s="34">
        <f t="shared" ref="L500" si="528">K500+H500</f>
        <v>0</v>
      </c>
    </row>
    <row r="501" spans="1:12" x14ac:dyDescent="0.25">
      <c r="A501" s="14">
        <v>3</v>
      </c>
      <c r="B501" s="15" t="s">
        <v>369</v>
      </c>
      <c r="C501" s="61">
        <v>1</v>
      </c>
      <c r="D501" s="73">
        <v>0</v>
      </c>
      <c r="E501" s="67">
        <f t="shared" ref="E501" si="529">C501*(1+D501)</f>
        <v>1</v>
      </c>
      <c r="F501" s="67" t="s">
        <v>55</v>
      </c>
      <c r="G501" s="62"/>
      <c r="H501" s="63">
        <f t="shared" ref="H501" si="530">G501*E501</f>
        <v>0</v>
      </c>
      <c r="I501" s="64">
        <f t="shared" ref="I501" si="531">L$4</f>
        <v>93</v>
      </c>
      <c r="J501" s="65"/>
      <c r="K501" s="63">
        <f t="shared" ref="K501" si="532">J501*I501</f>
        <v>0</v>
      </c>
      <c r="L501" s="34">
        <f t="shared" ref="L501" si="533">K501+H501</f>
        <v>0</v>
      </c>
    </row>
    <row r="502" spans="1:12" x14ac:dyDescent="0.25">
      <c r="A502" s="14">
        <v>4</v>
      </c>
      <c r="B502" s="15" t="s">
        <v>370</v>
      </c>
      <c r="C502" s="61">
        <v>1</v>
      </c>
      <c r="D502" s="73">
        <v>0</v>
      </c>
      <c r="E502" s="67">
        <f t="shared" si="519"/>
        <v>1</v>
      </c>
      <c r="F502" s="67" t="s">
        <v>55</v>
      </c>
      <c r="G502" s="62"/>
      <c r="H502" s="63">
        <f t="shared" si="520"/>
        <v>0</v>
      </c>
      <c r="I502" s="64">
        <f t="shared" si="521"/>
        <v>93</v>
      </c>
      <c r="J502" s="65"/>
      <c r="K502" s="63">
        <f t="shared" si="522"/>
        <v>0</v>
      </c>
      <c r="L502" s="34">
        <f t="shared" si="523"/>
        <v>0</v>
      </c>
    </row>
    <row r="503" spans="1:12" s="11" customFormat="1" ht="16.5" thickBot="1" x14ac:dyDescent="0.3">
      <c r="A503" s="33"/>
      <c r="B503" s="41"/>
      <c r="C503" s="35"/>
      <c r="D503" s="6"/>
      <c r="E503" s="7"/>
      <c r="F503" s="28"/>
      <c r="G503" s="36"/>
      <c r="H503" s="37"/>
      <c r="I503" s="38"/>
      <c r="J503" s="39"/>
      <c r="K503" s="37"/>
      <c r="L503" s="40"/>
    </row>
    <row r="504" spans="1:12" ht="16.5" thickBot="1" x14ac:dyDescent="0.3">
      <c r="A504" s="109" t="s">
        <v>17</v>
      </c>
      <c r="B504" s="110"/>
      <c r="C504" s="110"/>
      <c r="D504" s="110"/>
      <c r="E504" s="110"/>
      <c r="F504" s="110"/>
      <c r="G504" s="110"/>
      <c r="H504" s="110"/>
      <c r="I504" s="110"/>
      <c r="J504" s="111"/>
      <c r="K504" s="112">
        <f>SUM(H10:H502)</f>
        <v>1169174.09784617</v>
      </c>
      <c r="L504" s="113"/>
    </row>
    <row r="505" spans="1:12" ht="16.5" thickBot="1" x14ac:dyDescent="0.3">
      <c r="A505" s="109" t="s">
        <v>32</v>
      </c>
      <c r="B505" s="110"/>
      <c r="C505" s="110"/>
      <c r="D505" s="110"/>
      <c r="E505" s="110"/>
      <c r="F505" s="110"/>
      <c r="G505" s="110"/>
      <c r="H505" s="110"/>
      <c r="I505" s="110"/>
      <c r="J505" s="111"/>
      <c r="K505" s="112">
        <f>SUM(K10:K502)</f>
        <v>2240542.5780075006</v>
      </c>
      <c r="L505" s="113"/>
    </row>
    <row r="506" spans="1:12" ht="16.5" thickBot="1" x14ac:dyDescent="0.3">
      <c r="A506" s="109" t="s">
        <v>18</v>
      </c>
      <c r="B506" s="110"/>
      <c r="C506" s="110"/>
      <c r="D506" s="110"/>
      <c r="E506" s="110"/>
      <c r="F506" s="110"/>
      <c r="G506" s="110"/>
      <c r="H506" s="110"/>
      <c r="I506" s="110"/>
      <c r="J506" s="111"/>
      <c r="K506" s="112">
        <f>K505+K504</f>
        <v>3409716.6758536706</v>
      </c>
      <c r="L506" s="113"/>
    </row>
    <row r="507" spans="1:12" ht="16.5" thickBot="1" x14ac:dyDescent="0.3">
      <c r="A507" s="109" t="s">
        <v>19</v>
      </c>
      <c r="B507" s="110"/>
      <c r="C507" s="110"/>
      <c r="D507" s="110"/>
      <c r="E507" s="110"/>
      <c r="F507" s="110"/>
      <c r="G507" s="110"/>
      <c r="H507" s="110"/>
      <c r="I507" s="110"/>
      <c r="J507" s="18">
        <v>0.21</v>
      </c>
      <c r="K507" s="112">
        <f>K506*J507</f>
        <v>716040.5019292708</v>
      </c>
      <c r="L507" s="113"/>
    </row>
    <row r="508" spans="1:12" ht="16.5" thickBot="1" x14ac:dyDescent="0.3">
      <c r="A508" s="109" t="s">
        <v>371</v>
      </c>
      <c r="B508" s="110"/>
      <c r="C508" s="110"/>
      <c r="D508" s="110"/>
      <c r="E508" s="110"/>
      <c r="F508" s="110"/>
      <c r="G508" s="110"/>
      <c r="H508" s="110"/>
      <c r="I508" s="110"/>
      <c r="J508" s="18">
        <v>0.08</v>
      </c>
      <c r="K508" s="116">
        <f>K507*J508</f>
        <v>57283.240154341664</v>
      </c>
      <c r="L508" s="113"/>
    </row>
    <row r="509" spans="1:12" ht="16.5" thickBot="1" x14ac:dyDescent="0.3">
      <c r="A509" s="109" t="s">
        <v>20</v>
      </c>
      <c r="B509" s="110"/>
      <c r="C509" s="110"/>
      <c r="D509" s="110"/>
      <c r="E509" s="110"/>
      <c r="F509" s="110"/>
      <c r="G509" s="110"/>
      <c r="H509" s="110"/>
      <c r="I509" s="110"/>
      <c r="J509" s="111"/>
      <c r="K509" s="112">
        <f>K507+K506+K508</f>
        <v>4183040.4179372834</v>
      </c>
      <c r="L509" s="113"/>
    </row>
    <row r="510" spans="1:12" ht="16.5" thickBot="1" x14ac:dyDescent="0.3">
      <c r="A510" s="106" t="s">
        <v>8</v>
      </c>
      <c r="B510" s="107"/>
      <c r="C510" s="107"/>
      <c r="D510" s="107"/>
      <c r="E510" s="107"/>
      <c r="F510" s="107"/>
      <c r="G510" s="107"/>
      <c r="H510" s="107"/>
      <c r="I510" s="107"/>
      <c r="J510" s="107"/>
      <c r="K510" s="107"/>
      <c r="L510" s="108"/>
    </row>
    <row r="511" spans="1:12" ht="16.5" thickBot="1" x14ac:dyDescent="0.3">
      <c r="A511" s="26" t="s">
        <v>9</v>
      </c>
      <c r="B511" s="138" t="s">
        <v>10</v>
      </c>
      <c r="C511" s="107"/>
      <c r="D511" s="107"/>
      <c r="E511" s="107"/>
      <c r="F511" s="107"/>
      <c r="G511" s="107"/>
      <c r="H511" s="107"/>
      <c r="I511" s="107"/>
      <c r="J511" s="107"/>
      <c r="K511" s="107"/>
      <c r="L511" s="108"/>
    </row>
    <row r="512" spans="1:12" x14ac:dyDescent="0.25">
      <c r="A512" s="27">
        <v>1</v>
      </c>
      <c r="B512" s="125" t="s">
        <v>47</v>
      </c>
      <c r="C512" s="126"/>
      <c r="D512" s="126"/>
      <c r="E512" s="126"/>
      <c r="F512" s="126"/>
      <c r="G512" s="126"/>
      <c r="H512" s="126"/>
      <c r="I512" s="126"/>
      <c r="J512" s="126"/>
      <c r="K512" s="126"/>
      <c r="L512" s="127"/>
    </row>
    <row r="513" spans="1:12" x14ac:dyDescent="0.25">
      <c r="A513" s="27">
        <v>2</v>
      </c>
      <c r="B513" s="125" t="s">
        <v>48</v>
      </c>
      <c r="C513" s="126"/>
      <c r="D513" s="126"/>
      <c r="E513" s="126"/>
      <c r="F513" s="126"/>
      <c r="G513" s="126"/>
      <c r="H513" s="126"/>
      <c r="I513" s="126"/>
      <c r="J513" s="126"/>
      <c r="K513" s="126"/>
      <c r="L513" s="127"/>
    </row>
    <row r="514" spans="1:12" x14ac:dyDescent="0.25">
      <c r="A514" s="27">
        <v>3</v>
      </c>
      <c r="B514" s="125" t="s">
        <v>49</v>
      </c>
      <c r="C514" s="126"/>
      <c r="D514" s="126"/>
      <c r="E514" s="126"/>
      <c r="F514" s="126"/>
      <c r="G514" s="126"/>
      <c r="H514" s="126"/>
      <c r="I514" s="126"/>
      <c r="J514" s="126"/>
      <c r="K514" s="126"/>
      <c r="L514" s="127"/>
    </row>
    <row r="515" spans="1:12" x14ac:dyDescent="0.25">
      <c r="A515" s="27">
        <v>4</v>
      </c>
      <c r="B515" s="125" t="s">
        <v>164</v>
      </c>
      <c r="C515" s="126"/>
      <c r="D515" s="126"/>
      <c r="E515" s="126"/>
      <c r="F515" s="126"/>
      <c r="G515" s="126"/>
      <c r="H515" s="126"/>
      <c r="I515" s="126"/>
      <c r="J515" s="126"/>
      <c r="K515" s="126"/>
      <c r="L515" s="127"/>
    </row>
    <row r="516" spans="1:12" x14ac:dyDescent="0.25">
      <c r="A516" s="27">
        <v>5</v>
      </c>
      <c r="B516" s="125" t="s">
        <v>165</v>
      </c>
      <c r="C516" s="126"/>
      <c r="D516" s="126"/>
      <c r="E516" s="126"/>
      <c r="F516" s="126"/>
      <c r="G516" s="126"/>
      <c r="H516" s="126"/>
      <c r="I516" s="126"/>
      <c r="J516" s="126"/>
      <c r="K516" s="126"/>
      <c r="L516" s="127"/>
    </row>
    <row r="517" spans="1:12" x14ac:dyDescent="0.25">
      <c r="A517" s="27">
        <v>6</v>
      </c>
      <c r="B517" s="125" t="s">
        <v>45</v>
      </c>
      <c r="C517" s="126"/>
      <c r="D517" s="126"/>
      <c r="E517" s="126"/>
      <c r="F517" s="126"/>
      <c r="G517" s="126"/>
      <c r="H517" s="126"/>
      <c r="I517" s="126"/>
      <c r="J517" s="126"/>
      <c r="K517" s="126"/>
      <c r="L517" s="127"/>
    </row>
    <row r="518" spans="1:12" x14ac:dyDescent="0.25">
      <c r="A518" s="27">
        <v>7</v>
      </c>
      <c r="B518" s="125" t="s">
        <v>359</v>
      </c>
      <c r="C518" s="126"/>
      <c r="D518" s="126"/>
      <c r="E518" s="126"/>
      <c r="F518" s="126"/>
      <c r="G518" s="126"/>
      <c r="H518" s="126"/>
      <c r="I518" s="126"/>
      <c r="J518" s="126"/>
      <c r="K518" s="126"/>
      <c r="L518" s="127"/>
    </row>
    <row r="519" spans="1:12" x14ac:dyDescent="0.25">
      <c r="A519" s="27">
        <v>8</v>
      </c>
      <c r="B519" s="125" t="s">
        <v>361</v>
      </c>
      <c r="C519" s="126"/>
      <c r="D519" s="126"/>
      <c r="E519" s="126"/>
      <c r="F519" s="126"/>
      <c r="G519" s="126"/>
      <c r="H519" s="126"/>
      <c r="I519" s="126"/>
      <c r="J519" s="126"/>
      <c r="K519" s="126"/>
      <c r="L519" s="127"/>
    </row>
    <row r="520" spans="1:12" x14ac:dyDescent="0.25">
      <c r="A520" s="27">
        <v>9</v>
      </c>
      <c r="B520" s="125" t="s">
        <v>166</v>
      </c>
      <c r="C520" s="126"/>
      <c r="D520" s="126"/>
      <c r="E520" s="126"/>
      <c r="F520" s="126"/>
      <c r="G520" s="126"/>
      <c r="H520" s="126"/>
      <c r="I520" s="126"/>
      <c r="J520" s="126"/>
      <c r="K520" s="126"/>
      <c r="L520" s="127"/>
    </row>
    <row r="521" spans="1:12" x14ac:dyDescent="0.25">
      <c r="A521" s="27">
        <v>10</v>
      </c>
      <c r="B521" s="125" t="s">
        <v>167</v>
      </c>
      <c r="C521" s="126"/>
      <c r="D521" s="126"/>
      <c r="E521" s="126"/>
      <c r="F521" s="126"/>
      <c r="G521" s="126"/>
      <c r="H521" s="126"/>
      <c r="I521" s="126"/>
      <c r="J521" s="126"/>
      <c r="K521" s="126"/>
      <c r="L521" s="127"/>
    </row>
    <row r="522" spans="1:12" x14ac:dyDescent="0.25">
      <c r="A522" s="27">
        <v>11</v>
      </c>
      <c r="B522" s="125" t="s">
        <v>360</v>
      </c>
      <c r="C522" s="126"/>
      <c r="D522" s="126"/>
      <c r="E522" s="126"/>
      <c r="F522" s="126"/>
      <c r="G522" s="126"/>
      <c r="H522" s="126"/>
      <c r="I522" s="126"/>
      <c r="J522" s="126"/>
      <c r="K522" s="126"/>
      <c r="L522" s="127"/>
    </row>
    <row r="523" spans="1:12" x14ac:dyDescent="0.25">
      <c r="A523" s="27">
        <v>12</v>
      </c>
      <c r="B523" s="125" t="s">
        <v>169</v>
      </c>
      <c r="C523" s="126"/>
      <c r="D523" s="126"/>
      <c r="E523" s="126"/>
      <c r="F523" s="126"/>
      <c r="G523" s="126"/>
      <c r="H523" s="126"/>
      <c r="I523" s="126"/>
      <c r="J523" s="126"/>
      <c r="K523" s="126"/>
      <c r="L523" s="127"/>
    </row>
    <row r="524" spans="1:12" x14ac:dyDescent="0.25">
      <c r="A524" s="27">
        <v>13</v>
      </c>
      <c r="B524" s="125" t="s">
        <v>168</v>
      </c>
      <c r="C524" s="126"/>
      <c r="D524" s="126"/>
      <c r="E524" s="126"/>
      <c r="F524" s="126"/>
      <c r="G524" s="126"/>
      <c r="H524" s="126"/>
      <c r="I524" s="126"/>
      <c r="J524" s="126"/>
      <c r="K524" s="126"/>
      <c r="L524" s="127"/>
    </row>
    <row r="525" spans="1:12" x14ac:dyDescent="0.25">
      <c r="A525" s="27">
        <v>14</v>
      </c>
      <c r="B525" s="125" t="s">
        <v>363</v>
      </c>
      <c r="C525" s="126"/>
      <c r="D525" s="126"/>
      <c r="E525" s="126"/>
      <c r="F525" s="126"/>
      <c r="G525" s="126"/>
      <c r="H525" s="126"/>
      <c r="I525" s="126"/>
      <c r="J525" s="126"/>
      <c r="K525" s="126"/>
      <c r="L525" s="127"/>
    </row>
    <row r="526" spans="1:12" x14ac:dyDescent="0.25">
      <c r="A526" s="27">
        <v>15</v>
      </c>
      <c r="B526" s="125" t="s">
        <v>365</v>
      </c>
      <c r="C526" s="126"/>
      <c r="D526" s="126"/>
      <c r="E526" s="126"/>
      <c r="F526" s="126"/>
      <c r="G526" s="126"/>
      <c r="H526" s="126"/>
      <c r="I526" s="126"/>
      <c r="J526" s="126"/>
      <c r="K526" s="126"/>
      <c r="L526" s="127"/>
    </row>
    <row r="527" spans="1:12" x14ac:dyDescent="0.25">
      <c r="A527" s="27">
        <v>16</v>
      </c>
      <c r="B527" s="125" t="s">
        <v>73</v>
      </c>
      <c r="C527" s="126"/>
      <c r="D527" s="126"/>
      <c r="E527" s="126"/>
      <c r="F527" s="126"/>
      <c r="G527" s="126"/>
      <c r="H527" s="126"/>
      <c r="I527" s="126"/>
      <c r="J527" s="126"/>
      <c r="K527" s="126"/>
      <c r="L527" s="127"/>
    </row>
    <row r="528" spans="1:12" x14ac:dyDescent="0.25">
      <c r="A528" s="27">
        <v>17</v>
      </c>
      <c r="B528" s="125" t="s">
        <v>74</v>
      </c>
      <c r="C528" s="126"/>
      <c r="D528" s="126"/>
      <c r="E528" s="126"/>
      <c r="F528" s="126"/>
      <c r="G528" s="126"/>
      <c r="H528" s="126"/>
      <c r="I528" s="126"/>
      <c r="J528" s="126"/>
      <c r="K528" s="126"/>
      <c r="L528" s="127"/>
    </row>
    <row r="529" spans="1:12" x14ac:dyDescent="0.25">
      <c r="A529" s="27">
        <v>18</v>
      </c>
      <c r="B529" s="125" t="s">
        <v>362</v>
      </c>
      <c r="C529" s="126"/>
      <c r="D529" s="126"/>
      <c r="E529" s="126"/>
      <c r="F529" s="126"/>
      <c r="G529" s="126"/>
      <c r="H529" s="126"/>
      <c r="I529" s="126"/>
      <c r="J529" s="126"/>
      <c r="K529" s="126"/>
      <c r="L529" s="127"/>
    </row>
    <row r="530" spans="1:12" x14ac:dyDescent="0.25">
      <c r="A530" s="27">
        <v>19</v>
      </c>
      <c r="B530" s="125" t="s">
        <v>364</v>
      </c>
      <c r="C530" s="126"/>
      <c r="D530" s="126"/>
      <c r="E530" s="126"/>
      <c r="F530" s="126"/>
      <c r="G530" s="126"/>
      <c r="H530" s="126"/>
      <c r="I530" s="126"/>
      <c r="J530" s="126"/>
      <c r="K530" s="126"/>
      <c r="L530" s="127"/>
    </row>
    <row r="531" spans="1:12" x14ac:dyDescent="0.25">
      <c r="A531" s="27">
        <v>20</v>
      </c>
      <c r="B531" s="125" t="s">
        <v>170</v>
      </c>
      <c r="C531" s="126"/>
      <c r="D531" s="126"/>
      <c r="E531" s="126"/>
      <c r="F531" s="126"/>
      <c r="G531" s="126"/>
      <c r="H531" s="126"/>
      <c r="I531" s="126"/>
      <c r="J531" s="126"/>
      <c r="K531" s="126"/>
      <c r="L531" s="127"/>
    </row>
    <row r="532" spans="1:12" x14ac:dyDescent="0.25">
      <c r="A532" s="27">
        <v>21</v>
      </c>
      <c r="B532" s="125" t="s">
        <v>46</v>
      </c>
      <c r="C532" s="126"/>
      <c r="D532" s="126"/>
      <c r="E532" s="126"/>
      <c r="F532" s="126"/>
      <c r="G532" s="126"/>
      <c r="H532" s="126"/>
      <c r="I532" s="126"/>
      <c r="J532" s="126"/>
      <c r="K532" s="126"/>
      <c r="L532" s="127"/>
    </row>
    <row r="533" spans="1:12" x14ac:dyDescent="0.25">
      <c r="A533" s="27">
        <v>22</v>
      </c>
      <c r="B533" s="125" t="s">
        <v>50</v>
      </c>
      <c r="C533" s="126"/>
      <c r="D533" s="126"/>
      <c r="E533" s="126"/>
      <c r="F533" s="126"/>
      <c r="G533" s="126"/>
      <c r="H533" s="126"/>
      <c r="I533" s="126"/>
      <c r="J533" s="126"/>
      <c r="K533" s="126"/>
      <c r="L533" s="127"/>
    </row>
    <row r="534" spans="1:12" x14ac:dyDescent="0.25">
      <c r="A534" s="27">
        <v>23</v>
      </c>
      <c r="B534" s="125" t="s">
        <v>372</v>
      </c>
      <c r="C534" s="126"/>
      <c r="D534" s="126"/>
      <c r="E534" s="126"/>
      <c r="F534" s="126"/>
      <c r="G534" s="126"/>
      <c r="H534" s="126"/>
      <c r="I534" s="126"/>
      <c r="J534" s="126"/>
      <c r="K534" s="126"/>
      <c r="L534" s="127"/>
    </row>
    <row r="535" spans="1:12" ht="16.5" thickBot="1" x14ac:dyDescent="0.3">
      <c r="A535" s="93"/>
      <c r="B535" s="135"/>
      <c r="C535" s="136"/>
      <c r="D535" s="136"/>
      <c r="E535" s="136"/>
      <c r="F535" s="136"/>
      <c r="G535" s="136"/>
      <c r="H535" s="136"/>
      <c r="I535" s="136"/>
      <c r="J535" s="136"/>
      <c r="K535" s="136"/>
      <c r="L535" s="137"/>
    </row>
    <row r="536" spans="1:12" s="96" customFormat="1" ht="15.75" customHeight="1" thickBot="1" x14ac:dyDescent="0.3">
      <c r="A536" s="97" t="s">
        <v>22</v>
      </c>
      <c r="B536" s="129" t="s">
        <v>11</v>
      </c>
      <c r="C536" s="130"/>
      <c r="D536" s="130"/>
      <c r="E536" s="130"/>
      <c r="F536" s="130"/>
      <c r="G536" s="130"/>
      <c r="H536" s="130"/>
      <c r="I536" s="130"/>
      <c r="J536" s="130"/>
      <c r="K536" s="130"/>
      <c r="L536" s="131"/>
    </row>
    <row r="537" spans="1:12" s="96" customFormat="1" ht="15.75" customHeight="1" thickBot="1" x14ac:dyDescent="0.3">
      <c r="A537" s="98">
        <v>1</v>
      </c>
      <c r="B537" s="132" t="s">
        <v>392</v>
      </c>
      <c r="C537" s="133"/>
      <c r="D537" s="133"/>
      <c r="E537" s="133"/>
      <c r="F537" s="133"/>
      <c r="G537" s="133"/>
      <c r="H537" s="133"/>
      <c r="I537" s="133"/>
      <c r="J537" s="133"/>
      <c r="K537" s="133"/>
      <c r="L537" s="134"/>
    </row>
  </sheetData>
  <mergeCells count="143">
    <mergeCell ref="A495:B495"/>
    <mergeCell ref="B513:L513"/>
    <mergeCell ref="B536:L536"/>
    <mergeCell ref="B537:L537"/>
    <mergeCell ref="A226:B226"/>
    <mergeCell ref="A227:B227"/>
    <mergeCell ref="A230:B230"/>
    <mergeCell ref="A267:B267"/>
    <mergeCell ref="A272:B272"/>
    <mergeCell ref="A273:B273"/>
    <mergeCell ref="A278:B278"/>
    <mergeCell ref="A281:B281"/>
    <mergeCell ref="A420:B420"/>
    <mergeCell ref="A290:B290"/>
    <mergeCell ref="A294:B294"/>
    <mergeCell ref="A330:B330"/>
    <mergeCell ref="B525:L525"/>
    <mergeCell ref="B523:L523"/>
    <mergeCell ref="B535:L535"/>
    <mergeCell ref="B533:L533"/>
    <mergeCell ref="B534:L534"/>
    <mergeCell ref="B511:L511"/>
    <mergeCell ref="B515:L515"/>
    <mergeCell ref="B514:L514"/>
    <mergeCell ref="B529:L529"/>
    <mergeCell ref="B530:L530"/>
    <mergeCell ref="B527:L527"/>
    <mergeCell ref="B518:L518"/>
    <mergeCell ref="B512:L512"/>
    <mergeCell ref="B517:L517"/>
    <mergeCell ref="B516:L516"/>
    <mergeCell ref="B520:L520"/>
    <mergeCell ref="B521:L521"/>
    <mergeCell ref="B522:L522"/>
    <mergeCell ref="B528:L528"/>
    <mergeCell ref="B532:L532"/>
    <mergeCell ref="B519:L519"/>
    <mergeCell ref="B531:L531"/>
    <mergeCell ref="B524:L524"/>
    <mergeCell ref="B526:L526"/>
    <mergeCell ref="C2:C3"/>
    <mergeCell ref="A184:B184"/>
    <mergeCell ref="A289:B289"/>
    <mergeCell ref="A174:B174"/>
    <mergeCell ref="A8:B8"/>
    <mergeCell ref="A245:B245"/>
    <mergeCell ref="A284:B284"/>
    <mergeCell ref="A285:B285"/>
    <mergeCell ref="A71:B71"/>
    <mergeCell ref="A116:B116"/>
    <mergeCell ref="A117:B117"/>
    <mergeCell ref="A121:B121"/>
    <mergeCell ref="A122:B122"/>
    <mergeCell ref="A128:B128"/>
    <mergeCell ref="A133:B133"/>
    <mergeCell ref="A111:B111"/>
    <mergeCell ref="A112:B112"/>
    <mergeCell ref="A27:B27"/>
    <mergeCell ref="A28:B28"/>
    <mergeCell ref="A55:B55"/>
    <mergeCell ref="A95:B95"/>
    <mergeCell ref="A246:B246"/>
    <mergeCell ref="A41:B41"/>
    <mergeCell ref="A221:B221"/>
    <mergeCell ref="J4:K4"/>
    <mergeCell ref="A199:B199"/>
    <mergeCell ref="A205:B205"/>
    <mergeCell ref="A206:B206"/>
    <mergeCell ref="A213:B213"/>
    <mergeCell ref="A136:B136"/>
    <mergeCell ref="A137:B137"/>
    <mergeCell ref="A144:B144"/>
    <mergeCell ref="A9:B9"/>
    <mergeCell ref="A14:B14"/>
    <mergeCell ref="A15:B15"/>
    <mergeCell ref="A42:B42"/>
    <mergeCell ref="A6:B6"/>
    <mergeCell ref="A7:B7"/>
    <mergeCell ref="A56:B56"/>
    <mergeCell ref="A167:B167"/>
    <mergeCell ref="A168:B168"/>
    <mergeCell ref="A20:B20"/>
    <mergeCell ref="A24:B24"/>
    <mergeCell ref="A200:B200"/>
    <mergeCell ref="A175:B175"/>
    <mergeCell ref="A194:B194"/>
    <mergeCell ref="A145:B145"/>
    <mergeCell ref="A154:B154"/>
    <mergeCell ref="A231:B231"/>
    <mergeCell ref="A262:B262"/>
    <mergeCell ref="A235:B235"/>
    <mergeCell ref="A252:B252"/>
    <mergeCell ref="A238:B238"/>
    <mergeCell ref="A239:B239"/>
    <mergeCell ref="A263:B263"/>
    <mergeCell ref="A325:B325"/>
    <mergeCell ref="A350:B350"/>
    <mergeCell ref="A300:B300"/>
    <mergeCell ref="A301:B301"/>
    <mergeCell ref="A353:B353"/>
    <mergeCell ref="A346:B346"/>
    <mergeCell ref="A356:B356"/>
    <mergeCell ref="A359:B359"/>
    <mergeCell ref="A395:B395"/>
    <mergeCell ref="A401:B401"/>
    <mergeCell ref="A405:B405"/>
    <mergeCell ref="A408:B408"/>
    <mergeCell ref="A268:B268"/>
    <mergeCell ref="A342:B342"/>
    <mergeCell ref="A362:B362"/>
    <mergeCell ref="A379:B379"/>
    <mergeCell ref="A386:B386"/>
    <mergeCell ref="A338:B338"/>
    <mergeCell ref="A304:B304"/>
    <mergeCell ref="A295:B295"/>
    <mergeCell ref="A370:B370"/>
    <mergeCell ref="A376:B376"/>
    <mergeCell ref="A391:B391"/>
    <mergeCell ref="A383:B383"/>
    <mergeCell ref="A510:L510"/>
    <mergeCell ref="A509:J509"/>
    <mergeCell ref="K509:L509"/>
    <mergeCell ref="A506:J506"/>
    <mergeCell ref="K506:L506"/>
    <mergeCell ref="A507:I507"/>
    <mergeCell ref="K507:L507"/>
    <mergeCell ref="A411:B411"/>
    <mergeCell ref="A415:B415"/>
    <mergeCell ref="A446:B446"/>
    <mergeCell ref="A453:B453"/>
    <mergeCell ref="A471:B471"/>
    <mergeCell ref="K504:L504"/>
    <mergeCell ref="A428:B428"/>
    <mergeCell ref="A479:B479"/>
    <mergeCell ref="A498:B498"/>
    <mergeCell ref="A423:B423"/>
    <mergeCell ref="A459:B459"/>
    <mergeCell ref="A508:I508"/>
    <mergeCell ref="K508:L508"/>
    <mergeCell ref="A437:B437"/>
    <mergeCell ref="A504:J504"/>
    <mergeCell ref="A505:J505"/>
    <mergeCell ref="K505:L505"/>
  </mergeCells>
  <phoneticPr fontId="27" type="noConversion"/>
  <printOptions horizontalCentered="1" verticalCentered="1"/>
  <pageMargins left="0.7" right="0.7" top="0.75" bottom="0.75" header="0.3" footer="0.3"/>
  <pageSetup scale="1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2</vt:i4>
      </vt:variant>
      <vt:variant>
        <vt:lpstr>Charts</vt:lpstr>
      </vt:variant>
      <vt:variant>
        <vt:i4>1</vt:i4>
      </vt:variant>
      <vt:variant>
        <vt:lpstr>Named Ranges</vt:lpstr>
      </vt:variant>
      <vt:variant>
        <vt:i4>1</vt:i4>
      </vt:variant>
    </vt:vector>
  </HeadingPairs>
  <TitlesOfParts>
    <vt:vector size="4" baseType="lpstr">
      <vt:lpstr>Sheet1</vt:lpstr>
      <vt:lpstr>Detailed Sample</vt:lpstr>
      <vt:lpstr>Chart1</vt:lpstr>
      <vt:lpstr>'Detailed Sample'!Print_Area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 Marks</dc:creator>
  <cp:lastModifiedBy>Admin</cp:lastModifiedBy>
  <cp:lastPrinted>2020-10-26T13:56:29Z</cp:lastPrinted>
  <dcterms:created xsi:type="dcterms:W3CDTF">2004-05-05T14:08:18Z</dcterms:created>
  <dcterms:modified xsi:type="dcterms:W3CDTF">2021-07-12T15:07:27Z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ies>
</file>