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Desktop-5-15-2017\Estimates\"/>
    </mc:Choice>
  </mc:AlternateContent>
  <bookViews>
    <workbookView xWindow="0" yWindow="0" windowWidth="20490" windowHeight="7635" tabRatio="647" firstSheet="2" activeTab="2"/>
  </bookViews>
  <sheets>
    <sheet name="Chart1" sheetId="14" state="hidden" r:id="rId1"/>
    <sheet name="Sheet1" sheetId="15" state="hidden" r:id="rId2"/>
    <sheet name="HVAC Estimate" sheetId="16" r:id="rId3"/>
    <sheet name="Add Alternate" sheetId="18" r:id="rId4"/>
    <sheet name="Duct Takeoff" sheetId="17" r:id="rId5"/>
  </sheets>
  <definedNames>
    <definedName name="_xlnm._FilterDatabase" localSheetId="3" hidden="1">'Add Alternate'!$A$5:$L$19</definedName>
    <definedName name="_xlnm._FilterDatabase" localSheetId="4" hidden="1">'Duct Takeoff'!$A$5:$F$740</definedName>
    <definedName name="_xlnm._FilterDatabase" localSheetId="2" hidden="1">'HVAC Estimate'!$A$5:$L$1342</definedName>
    <definedName name="_xlnm.Print_Area" localSheetId="3">'Add Alternate'!$A$1:$L$25</definedName>
    <definedName name="_xlnm.Print_Area" localSheetId="4">'Duct Takeoff'!$A$1:$I$740</definedName>
    <definedName name="_xlnm.Print_Area" localSheetId="2">'HVAC Estimate'!$A$1:$L$1403</definedName>
    <definedName name="Total" localSheetId="4">#REF!</definedName>
    <definedName name="Total">#REF!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J169" i="16" l="1"/>
  <c r="J173" i="16"/>
  <c r="J172" i="16"/>
  <c r="J176" i="16"/>
  <c r="J182" i="16"/>
  <c r="J181" i="16"/>
  <c r="J180" i="16"/>
  <c r="J179" i="16"/>
  <c r="J188" i="16"/>
  <c r="J187" i="16"/>
  <c r="J192" i="16"/>
  <c r="J201" i="16"/>
  <c r="J200" i="16"/>
  <c r="J320" i="16"/>
  <c r="J319" i="16"/>
  <c r="J1322" i="16"/>
  <c r="J1321" i="16"/>
  <c r="J1320" i="16"/>
  <c r="J1319" i="16"/>
  <c r="J1318" i="16"/>
  <c r="J1317" i="16"/>
  <c r="J1316" i="16"/>
  <c r="J1315" i="16"/>
  <c r="J1314" i="16"/>
  <c r="J1313" i="16"/>
  <c r="J1312" i="16"/>
  <c r="J1311" i="16"/>
  <c r="J1310" i="16"/>
  <c r="J1309" i="16"/>
  <c r="J1308" i="16"/>
  <c r="J1307" i="16"/>
  <c r="J1329" i="16"/>
  <c r="K1339" i="16"/>
  <c r="K1290" i="16"/>
  <c r="L1290" i="16" s="1"/>
  <c r="J1290" i="16"/>
  <c r="I1290" i="16"/>
  <c r="H1290" i="16"/>
  <c r="J1292" i="16"/>
  <c r="K1292" i="16" s="1"/>
  <c r="L1292" i="16" s="1"/>
  <c r="I1292" i="16"/>
  <c r="H1292" i="16"/>
  <c r="J1291" i="16"/>
  <c r="K1291" i="16" s="1"/>
  <c r="L1291" i="16" s="1"/>
  <c r="I1291" i="16"/>
  <c r="H1291" i="16"/>
  <c r="J1293" i="16"/>
  <c r="K1293" i="16" s="1"/>
  <c r="L1293" i="16" s="1"/>
  <c r="I1293" i="16"/>
  <c r="H1293" i="16"/>
  <c r="I15" i="18" l="1"/>
  <c r="I14" i="18"/>
  <c r="I13" i="18"/>
  <c r="I12" i="18"/>
  <c r="I11" i="18"/>
  <c r="I10" i="18"/>
  <c r="I9" i="18"/>
  <c r="I8" i="18"/>
  <c r="K1341" i="16"/>
  <c r="I1274" i="16"/>
  <c r="I1273" i="16"/>
  <c r="I1242" i="16"/>
  <c r="I1241" i="16"/>
  <c r="I1240" i="16"/>
  <c r="I1239" i="16"/>
  <c r="I1238" i="16"/>
  <c r="I1237" i="16"/>
  <c r="I1236" i="16"/>
  <c r="I1235" i="16"/>
  <c r="I1234" i="16"/>
  <c r="I1233" i="16"/>
  <c r="I1232" i="16"/>
  <c r="I1199" i="16"/>
  <c r="I1186" i="16"/>
  <c r="I1163" i="16"/>
  <c r="I1161" i="16"/>
  <c r="I1160" i="16"/>
  <c r="I1133" i="16"/>
  <c r="I1131" i="16"/>
  <c r="I1130" i="16"/>
  <c r="I1065" i="16"/>
  <c r="I1064" i="16"/>
  <c r="I1063" i="16"/>
  <c r="I1062" i="16"/>
  <c r="I1061" i="16"/>
  <c r="I1060" i="16"/>
  <c r="I1058" i="16"/>
  <c r="I1057" i="16"/>
  <c r="I1056" i="16"/>
  <c r="I986" i="16"/>
  <c r="I985" i="16"/>
  <c r="I984" i="16"/>
  <c r="I983" i="16"/>
  <c r="I982" i="16"/>
  <c r="I981" i="16"/>
  <c r="I980" i="16"/>
  <c r="I978" i="16"/>
  <c r="I977" i="16"/>
  <c r="I976" i="16"/>
  <c r="I14" i="16"/>
  <c r="I13" i="16"/>
  <c r="I12" i="16"/>
  <c r="I11" i="16"/>
  <c r="I10" i="16"/>
  <c r="I9" i="16"/>
  <c r="I935" i="16"/>
  <c r="I934" i="16"/>
  <c r="I933" i="16"/>
  <c r="I932" i="16"/>
  <c r="I931" i="16"/>
  <c r="I930" i="16"/>
  <c r="I929" i="16"/>
  <c r="I928" i="16"/>
  <c r="I927" i="16"/>
  <c r="I926" i="16"/>
  <c r="I925" i="16"/>
  <c r="I919" i="16"/>
  <c r="I914" i="16"/>
  <c r="I916" i="16"/>
  <c r="I915" i="16"/>
  <c r="I908" i="16"/>
  <c r="I907" i="16"/>
  <c r="I904" i="16"/>
  <c r="I958" i="16"/>
  <c r="I957" i="16"/>
  <c r="I954" i="16"/>
  <c r="I951" i="16"/>
  <c r="I950" i="16"/>
  <c r="I949" i="16"/>
  <c r="I948" i="16"/>
  <c r="I947" i="16"/>
  <c r="I944" i="16"/>
  <c r="I943" i="16"/>
  <c r="I942" i="16"/>
  <c r="I941" i="16"/>
  <c r="I940" i="16"/>
  <c r="I939" i="16"/>
  <c r="I938" i="16"/>
  <c r="I898" i="16"/>
  <c r="I897" i="16"/>
  <c r="I896" i="16"/>
  <c r="I895" i="16"/>
  <c r="I894" i="16"/>
  <c r="I893" i="16"/>
  <c r="I892" i="16"/>
  <c r="I889" i="16"/>
  <c r="I888" i="16"/>
  <c r="I887" i="16"/>
  <c r="I886" i="16"/>
  <c r="I885" i="16"/>
  <c r="I884" i="16"/>
  <c r="I883" i="16"/>
  <c r="I882" i="16"/>
  <c r="I881" i="16"/>
  <c r="I880" i="16"/>
  <c r="I879" i="16"/>
  <c r="I878" i="16"/>
  <c r="I877" i="16"/>
  <c r="I876" i="16"/>
  <c r="I875" i="16"/>
  <c r="I874" i="16"/>
  <c r="I873" i="16"/>
  <c r="I872" i="16"/>
  <c r="I1332" i="16"/>
  <c r="K1332" i="16" s="1"/>
  <c r="E1332" i="16"/>
  <c r="H1332" i="16" s="1"/>
  <c r="I1337" i="16"/>
  <c r="K1337" i="16" s="1"/>
  <c r="E1337" i="16"/>
  <c r="H1337" i="16" s="1"/>
  <c r="I1336" i="16"/>
  <c r="K1336" i="16" s="1"/>
  <c r="E1336" i="16"/>
  <c r="H1336" i="16" s="1"/>
  <c r="I1335" i="16"/>
  <c r="K1335" i="16" s="1"/>
  <c r="E1335" i="16"/>
  <c r="H1335" i="16" s="1"/>
  <c r="I863" i="16"/>
  <c r="I864" i="16"/>
  <c r="I865" i="16"/>
  <c r="I866" i="16"/>
  <c r="I867" i="16"/>
  <c r="I868" i="16"/>
  <c r="I869" i="16"/>
  <c r="I860" i="16"/>
  <c r="I859" i="16"/>
  <c r="I858" i="16"/>
  <c r="I857" i="16"/>
  <c r="I856" i="16"/>
  <c r="I855" i="16"/>
  <c r="I854" i="16"/>
  <c r="I853" i="16"/>
  <c r="I852" i="16"/>
  <c r="I847" i="16"/>
  <c r="I846" i="16"/>
  <c r="I845" i="16"/>
  <c r="I844" i="16"/>
  <c r="I843" i="16"/>
  <c r="I842" i="16"/>
  <c r="I841" i="16"/>
  <c r="I840" i="16"/>
  <c r="I839" i="16"/>
  <c r="I838" i="16"/>
  <c r="I837" i="16"/>
  <c r="I836" i="16"/>
  <c r="I835" i="16"/>
  <c r="I834" i="16"/>
  <c r="I833" i="16"/>
  <c r="I832" i="16"/>
  <c r="I831" i="16"/>
  <c r="I830" i="16"/>
  <c r="I829" i="16"/>
  <c r="I828" i="16"/>
  <c r="I848" i="16"/>
  <c r="I849" i="16"/>
  <c r="I851" i="16"/>
  <c r="I850" i="16"/>
  <c r="I825" i="16"/>
  <c r="I824" i="16"/>
  <c r="I823" i="16"/>
  <c r="I822" i="16"/>
  <c r="I821" i="16"/>
  <c r="I820" i="16"/>
  <c r="I819" i="16"/>
  <c r="I818" i="16"/>
  <c r="I817" i="16"/>
  <c r="I816" i="16"/>
  <c r="I815" i="16"/>
  <c r="I814" i="16"/>
  <c r="I813" i="16"/>
  <c r="I807" i="16"/>
  <c r="I806" i="16"/>
  <c r="I792" i="16"/>
  <c r="I784" i="16"/>
  <c r="I808" i="16"/>
  <c r="I805" i="16"/>
  <c r="I800" i="16"/>
  <c r="I799" i="16"/>
  <c r="I794" i="16"/>
  <c r="I793" i="16"/>
  <c r="I789" i="16"/>
  <c r="I786" i="16"/>
  <c r="I785" i="16"/>
  <c r="I781" i="16"/>
  <c r="I780" i="16"/>
  <c r="I809" i="16"/>
  <c r="I810" i="16"/>
  <c r="I804" i="16"/>
  <c r="I803" i="16"/>
  <c r="I802" i="16"/>
  <c r="I801" i="16"/>
  <c r="I798" i="16"/>
  <c r="I797" i="16"/>
  <c r="I796" i="16"/>
  <c r="I795" i="16"/>
  <c r="I791" i="16"/>
  <c r="I790" i="16"/>
  <c r="I788" i="16"/>
  <c r="I787" i="16"/>
  <c r="I783" i="16"/>
  <c r="I782" i="16"/>
  <c r="I779" i="16"/>
  <c r="I778" i="16"/>
  <c r="I775" i="16"/>
  <c r="I774" i="16"/>
  <c r="I773" i="16"/>
  <c r="I772" i="16"/>
  <c r="I771" i="16"/>
  <c r="I770" i="16"/>
  <c r="I760" i="16"/>
  <c r="I759" i="16"/>
  <c r="I756" i="16"/>
  <c r="I755" i="16"/>
  <c r="I754" i="16"/>
  <c r="I753" i="16"/>
  <c r="I752" i="16"/>
  <c r="I751" i="16"/>
  <c r="I748" i="16"/>
  <c r="I747" i="16"/>
  <c r="I746" i="16"/>
  <c r="I745" i="16"/>
  <c r="I744" i="16"/>
  <c r="I743" i="16"/>
  <c r="I742" i="16"/>
  <c r="I741" i="16"/>
  <c r="I740" i="16"/>
  <c r="I739" i="16"/>
  <c r="I738" i="16"/>
  <c r="I737" i="16"/>
  <c r="I736" i="16"/>
  <c r="I735" i="16"/>
  <c r="I734" i="16"/>
  <c r="I733" i="16"/>
  <c r="I732" i="16"/>
  <c r="I731" i="16"/>
  <c r="I730" i="16"/>
  <c r="I729" i="16"/>
  <c r="I728" i="16"/>
  <c r="I727" i="16"/>
  <c r="I726" i="16"/>
  <c r="I725" i="16"/>
  <c r="I724" i="16"/>
  <c r="I723" i="16"/>
  <c r="I722" i="16"/>
  <c r="I721" i="16"/>
  <c r="I720" i="16"/>
  <c r="I719" i="16"/>
  <c r="I718" i="16"/>
  <c r="I717" i="16"/>
  <c r="I716" i="16"/>
  <c r="I715" i="16"/>
  <c r="I714" i="16"/>
  <c r="I713" i="16"/>
  <c r="I712" i="16"/>
  <c r="I711" i="16"/>
  <c r="I710" i="16"/>
  <c r="I709" i="16"/>
  <c r="I708" i="16"/>
  <c r="I707" i="16"/>
  <c r="I706" i="16"/>
  <c r="I705" i="16"/>
  <c r="I704" i="16"/>
  <c r="I703" i="16"/>
  <c r="I702" i="16"/>
  <c r="I701" i="16"/>
  <c r="I700" i="16"/>
  <c r="I699" i="16"/>
  <c r="I698" i="16"/>
  <c r="I697" i="16"/>
  <c r="I696" i="16"/>
  <c r="I695" i="16"/>
  <c r="I694" i="16"/>
  <c r="I693" i="16"/>
  <c r="I692" i="16"/>
  <c r="I691" i="16"/>
  <c r="I690" i="16"/>
  <c r="I689" i="16"/>
  <c r="I688" i="16"/>
  <c r="I687" i="16"/>
  <c r="I686" i="16"/>
  <c r="I685" i="16"/>
  <c r="I684" i="16"/>
  <c r="I683" i="16"/>
  <c r="I682" i="16"/>
  <c r="I681" i="16"/>
  <c r="I680" i="16"/>
  <c r="I679" i="16"/>
  <c r="I678" i="16"/>
  <c r="I677" i="16"/>
  <c r="I676" i="16"/>
  <c r="I675" i="16"/>
  <c r="I674" i="16"/>
  <c r="I673" i="16"/>
  <c r="I672" i="16"/>
  <c r="I671" i="16"/>
  <c r="I670" i="16"/>
  <c r="I669" i="16"/>
  <c r="I668" i="16"/>
  <c r="I667" i="16"/>
  <c r="I666" i="16"/>
  <c r="I665" i="16"/>
  <c r="I664" i="16"/>
  <c r="I663" i="16"/>
  <c r="I662" i="16"/>
  <c r="I661" i="16"/>
  <c r="I660" i="16"/>
  <c r="I659" i="16"/>
  <c r="I658" i="16"/>
  <c r="I657" i="16"/>
  <c r="I656" i="16"/>
  <c r="I655" i="16"/>
  <c r="I654" i="16"/>
  <c r="I653" i="16"/>
  <c r="I652" i="16"/>
  <c r="I651" i="16"/>
  <c r="I650" i="16"/>
  <c r="I649" i="16"/>
  <c r="I648" i="16"/>
  <c r="I647" i="16"/>
  <c r="I646" i="16"/>
  <c r="I645" i="16"/>
  <c r="I644" i="16"/>
  <c r="I643" i="16"/>
  <c r="I642" i="16"/>
  <c r="I641" i="16"/>
  <c r="I640" i="16"/>
  <c r="I639" i="16"/>
  <c r="I638" i="16"/>
  <c r="I637" i="16"/>
  <c r="I636" i="16"/>
  <c r="I635" i="16"/>
  <c r="I634" i="16"/>
  <c r="I633" i="16"/>
  <c r="I632" i="16"/>
  <c r="I631" i="16"/>
  <c r="I630" i="16"/>
  <c r="I629" i="16"/>
  <c r="I628" i="16"/>
  <c r="I627" i="16"/>
  <c r="I626" i="16"/>
  <c r="I625" i="16"/>
  <c r="I624" i="16"/>
  <c r="I623" i="16"/>
  <c r="I622" i="16"/>
  <c r="I621" i="16"/>
  <c r="I620" i="16"/>
  <c r="I619" i="16"/>
  <c r="I618" i="16"/>
  <c r="I617" i="16"/>
  <c r="I616" i="16"/>
  <c r="I615" i="16"/>
  <c r="I614" i="16"/>
  <c r="I613" i="16"/>
  <c r="I612" i="16"/>
  <c r="I611" i="16"/>
  <c r="I610" i="16"/>
  <c r="I609" i="16"/>
  <c r="I608" i="16"/>
  <c r="I607" i="16"/>
  <c r="I606" i="16"/>
  <c r="I605" i="16"/>
  <c r="I604" i="16"/>
  <c r="I603" i="16"/>
  <c r="I602" i="16"/>
  <c r="I601" i="16"/>
  <c r="I600" i="16"/>
  <c r="I599" i="16"/>
  <c r="I598" i="16"/>
  <c r="I597" i="16"/>
  <c r="I596" i="16"/>
  <c r="I595" i="16"/>
  <c r="I594" i="16"/>
  <c r="I593" i="16"/>
  <c r="I592" i="16"/>
  <c r="I591" i="16"/>
  <c r="I590" i="16"/>
  <c r="I589" i="16"/>
  <c r="I588" i="16"/>
  <c r="I587" i="16"/>
  <c r="I586" i="16"/>
  <c r="I585" i="16"/>
  <c r="I584" i="16"/>
  <c r="I583" i="16"/>
  <c r="I582" i="16"/>
  <c r="I581" i="16"/>
  <c r="I580" i="16"/>
  <c r="I579" i="16"/>
  <c r="I578" i="16"/>
  <c r="I577" i="16"/>
  <c r="I576" i="16"/>
  <c r="I575" i="16"/>
  <c r="I574" i="16"/>
  <c r="I573" i="16"/>
  <c r="I572" i="16"/>
  <c r="I571" i="16"/>
  <c r="I570" i="16"/>
  <c r="I569" i="16"/>
  <c r="I568" i="16"/>
  <c r="I567" i="16"/>
  <c r="I566" i="16"/>
  <c r="I565" i="16"/>
  <c r="I564" i="16"/>
  <c r="I563" i="16"/>
  <c r="I562" i="16"/>
  <c r="I561" i="16"/>
  <c r="I560" i="16"/>
  <c r="I559" i="16"/>
  <c r="I558" i="16"/>
  <c r="I557" i="16"/>
  <c r="I556" i="16"/>
  <c r="I555" i="16"/>
  <c r="I554" i="16"/>
  <c r="I553" i="16"/>
  <c r="I552" i="16"/>
  <c r="I551" i="16"/>
  <c r="I550" i="16"/>
  <c r="I549" i="16"/>
  <c r="I548" i="16"/>
  <c r="I547" i="16"/>
  <c r="I546" i="16"/>
  <c r="I545" i="16"/>
  <c r="I544" i="16"/>
  <c r="I543" i="16"/>
  <c r="I542" i="16"/>
  <c r="I541" i="16"/>
  <c r="I540" i="16"/>
  <c r="I539" i="16"/>
  <c r="I538" i="16"/>
  <c r="I537" i="16"/>
  <c r="I536" i="16"/>
  <c r="I535" i="16"/>
  <c r="I532" i="16"/>
  <c r="I531" i="16"/>
  <c r="I530" i="16"/>
  <c r="I529" i="16"/>
  <c r="I519" i="16"/>
  <c r="I518" i="16"/>
  <c r="I517" i="16"/>
  <c r="I516" i="16"/>
  <c r="I515" i="16"/>
  <c r="I514" i="16"/>
  <c r="I513" i="16"/>
  <c r="I512" i="16"/>
  <c r="I511" i="16"/>
  <c r="I510" i="16"/>
  <c r="I509" i="16"/>
  <c r="I508" i="16"/>
  <c r="I507" i="16"/>
  <c r="I506" i="16"/>
  <c r="I505" i="16"/>
  <c r="I767" i="16"/>
  <c r="I766" i="16"/>
  <c r="I765" i="16"/>
  <c r="I764" i="16"/>
  <c r="I763" i="16"/>
  <c r="I526" i="16"/>
  <c r="I525" i="16"/>
  <c r="I524" i="16"/>
  <c r="I523" i="16"/>
  <c r="I522" i="16"/>
  <c r="I502" i="16"/>
  <c r="I501" i="16"/>
  <c r="I500" i="16"/>
  <c r="I499" i="16"/>
  <c r="I498" i="16"/>
  <c r="I495" i="16"/>
  <c r="I494" i="16"/>
  <c r="I493" i="16"/>
  <c r="I492" i="16"/>
  <c r="I491" i="16"/>
  <c r="I490" i="16"/>
  <c r="I484" i="16"/>
  <c r="I486" i="16"/>
  <c r="I487" i="16"/>
  <c r="I485" i="16"/>
  <c r="I483" i="16"/>
  <c r="I358" i="16"/>
  <c r="I357" i="16"/>
  <c r="I356" i="16"/>
  <c r="I355" i="16"/>
  <c r="I354" i="16"/>
  <c r="I351" i="16"/>
  <c r="I350" i="16"/>
  <c r="I349" i="16"/>
  <c r="I348" i="16"/>
  <c r="I347" i="16"/>
  <c r="I344" i="16"/>
  <c r="I343" i="16"/>
  <c r="I342" i="16"/>
  <c r="I341" i="16"/>
  <c r="I340" i="16"/>
  <c r="I339" i="16"/>
  <c r="I338" i="16"/>
  <c r="I337" i="16"/>
  <c r="I336" i="16"/>
  <c r="I335" i="16"/>
  <c r="I332" i="16"/>
  <c r="I331" i="16"/>
  <c r="I330" i="16"/>
  <c r="I329" i="16"/>
  <c r="I328" i="16"/>
  <c r="I327" i="16"/>
  <c r="I326" i="16"/>
  <c r="I325" i="16"/>
  <c r="I324" i="16"/>
  <c r="I323" i="16"/>
  <c r="I320" i="16"/>
  <c r="I319" i="16"/>
  <c r="I316" i="16"/>
  <c r="I315" i="16"/>
  <c r="I314" i="16"/>
  <c r="I313" i="16"/>
  <c r="I312" i="16"/>
  <c r="I311" i="16"/>
  <c r="I310" i="16"/>
  <c r="I309" i="16"/>
  <c r="I308" i="16"/>
  <c r="I307" i="16"/>
  <c r="I285" i="16"/>
  <c r="I284" i="16"/>
  <c r="I283" i="16"/>
  <c r="I282" i="16"/>
  <c r="I274" i="16"/>
  <c r="I294" i="16"/>
  <c r="I301" i="16"/>
  <c r="I299" i="16"/>
  <c r="I297" i="16"/>
  <c r="I290" i="16"/>
  <c r="I280" i="16"/>
  <c r="I279" i="16"/>
  <c r="I275" i="16"/>
  <c r="I273" i="16"/>
  <c r="I267" i="16"/>
  <c r="I262" i="16"/>
  <c r="I251" i="16"/>
  <c r="I249" i="16"/>
  <c r="I248" i="16"/>
  <c r="I246" i="16"/>
  <c r="I293" i="16"/>
  <c r="I289" i="16"/>
  <c r="I281" i="16"/>
  <c r="I270" i="16"/>
  <c r="I243" i="16"/>
  <c r="I300" i="16"/>
  <c r="I296" i="16"/>
  <c r="I278" i="16"/>
  <c r="I266" i="16"/>
  <c r="I265" i="16"/>
  <c r="I261" i="16"/>
  <c r="I253" i="16"/>
  <c r="I252" i="16"/>
  <c r="I245" i="16"/>
  <c r="I244" i="16"/>
  <c r="I239" i="16"/>
  <c r="I238" i="16"/>
  <c r="I241" i="16"/>
  <c r="I242" i="16"/>
  <c r="I247" i="16"/>
  <c r="I250" i="16"/>
  <c r="I254" i="16"/>
  <c r="I260" i="16"/>
  <c r="I263" i="16"/>
  <c r="I264" i="16"/>
  <c r="I268" i="16"/>
  <c r="I272" i="16"/>
  <c r="I271" i="16"/>
  <c r="I288" i="16"/>
  <c r="I292" i="16"/>
  <c r="I304" i="16"/>
  <c r="I303" i="16"/>
  <c r="I302" i="16"/>
  <c r="I298" i="16"/>
  <c r="I295" i="16"/>
  <c r="I291" i="16"/>
  <c r="I287" i="16"/>
  <c r="I286" i="16"/>
  <c r="I277" i="16"/>
  <c r="I276" i="16"/>
  <c r="I269" i="16"/>
  <c r="I259" i="16"/>
  <c r="I258" i="16"/>
  <c r="I257" i="16"/>
  <c r="I256" i="16"/>
  <c r="I255" i="16"/>
  <c r="I240" i="16"/>
  <c r="I237" i="16"/>
  <c r="I229" i="16"/>
  <c r="I234" i="16"/>
  <c r="I233" i="16"/>
  <c r="I232" i="16"/>
  <c r="I231" i="16"/>
  <c r="I230" i="16"/>
  <c r="I236" i="16"/>
  <c r="I235" i="16"/>
  <c r="I228" i="16"/>
  <c r="I449" i="16"/>
  <c r="I399" i="16"/>
  <c r="I382" i="16"/>
  <c r="I392" i="16"/>
  <c r="I395" i="16"/>
  <c r="I426" i="16"/>
  <c r="I425" i="16"/>
  <c r="I424" i="16"/>
  <c r="I423" i="16"/>
  <c r="I422" i="16"/>
  <c r="I466" i="16"/>
  <c r="I468" i="16"/>
  <c r="I479" i="16"/>
  <c r="I472" i="16"/>
  <c r="I467" i="16"/>
  <c r="I464" i="16"/>
  <c r="I463" i="16"/>
  <c r="I462" i="16"/>
  <c r="I461" i="16"/>
  <c r="I455" i="16"/>
  <c r="I454" i="16"/>
  <c r="I451" i="16"/>
  <c r="I450" i="16"/>
  <c r="I445" i="16"/>
  <c r="I444" i="16"/>
  <c r="I442" i="16"/>
  <c r="I441" i="16"/>
  <c r="I440" i="16"/>
  <c r="I439" i="16"/>
  <c r="I435" i="16"/>
  <c r="I430" i="16"/>
  <c r="I428" i="16"/>
  <c r="I427" i="16"/>
  <c r="I421" i="16"/>
  <c r="I420" i="16"/>
  <c r="I411" i="16"/>
  <c r="I410" i="16"/>
  <c r="I409" i="16"/>
  <c r="I405" i="16"/>
  <c r="I404" i="16"/>
  <c r="I403" i="16"/>
  <c r="I402" i="16"/>
  <c r="I394" i="16"/>
  <c r="I393" i="16"/>
  <c r="I391" i="16"/>
  <c r="I389" i="16"/>
  <c r="I378" i="16"/>
  <c r="I379" i="16"/>
  <c r="I376" i="16"/>
  <c r="I373" i="16"/>
  <c r="I363" i="16"/>
  <c r="I362" i="16"/>
  <c r="I366" i="16"/>
  <c r="I377" i="16"/>
  <c r="I383" i="16"/>
  <c r="I390" i="16"/>
  <c r="I396" i="16"/>
  <c r="I401" i="16"/>
  <c r="I400" i="16"/>
  <c r="I406" i="16"/>
  <c r="I419" i="16"/>
  <c r="I436" i="16"/>
  <c r="I437" i="16"/>
  <c r="I448" i="16"/>
  <c r="I459" i="16"/>
  <c r="I460" i="16"/>
  <c r="I469" i="16"/>
  <c r="I470" i="16"/>
  <c r="I471" i="16"/>
  <c r="I473" i="16"/>
  <c r="I456" i="16"/>
  <c r="I453" i="16"/>
  <c r="I452" i="16"/>
  <c r="I443" i="16"/>
  <c r="I438" i="16"/>
  <c r="I418" i="16"/>
  <c r="I417" i="16"/>
  <c r="I412" i="16"/>
  <c r="I413" i="16"/>
  <c r="I408" i="16"/>
  <c r="I407" i="16"/>
  <c r="I388" i="16"/>
  <c r="I386" i="16"/>
  <c r="I385" i="16"/>
  <c r="I384" i="16"/>
  <c r="I381" i="16"/>
  <c r="I367" i="16"/>
  <c r="I365" i="16"/>
  <c r="I369" i="16"/>
  <c r="I368" i="16"/>
  <c r="I370" i="16"/>
  <c r="I371" i="16"/>
  <c r="I380" i="16"/>
  <c r="I398" i="16"/>
  <c r="I397" i="16"/>
  <c r="I415" i="16"/>
  <c r="I416" i="16"/>
  <c r="I429" i="16"/>
  <c r="I434" i="16"/>
  <c r="I433" i="16"/>
  <c r="I432" i="16"/>
  <c r="I431" i="16"/>
  <c r="I446" i="16"/>
  <c r="I476" i="16"/>
  <c r="I480" i="16"/>
  <c r="I478" i="16"/>
  <c r="I477" i="16"/>
  <c r="I475" i="16"/>
  <c r="I474" i="16"/>
  <c r="I465" i="16"/>
  <c r="I458" i="16"/>
  <c r="I457" i="16"/>
  <c r="I447" i="16"/>
  <c r="I414" i="16"/>
  <c r="I387" i="16"/>
  <c r="I375" i="16"/>
  <c r="I374" i="16"/>
  <c r="I372" i="16"/>
  <c r="I364" i="16"/>
  <c r="I361" i="16"/>
  <c r="I189" i="16"/>
  <c r="I188" i="16"/>
  <c r="I187" i="16"/>
  <c r="I206" i="16"/>
  <c r="I205" i="16"/>
  <c r="I204" i="16"/>
  <c r="I222" i="16"/>
  <c r="L1335" i="16" l="1"/>
  <c r="L1337" i="16"/>
  <c r="L1332" i="16"/>
  <c r="L1336" i="16"/>
  <c r="I221" i="16" l="1"/>
  <c r="I220" i="16"/>
  <c r="I219" i="16"/>
  <c r="I218" i="16"/>
  <c r="I225" i="16"/>
  <c r="I215" i="16"/>
  <c r="I214" i="16"/>
  <c r="I213" i="16"/>
  <c r="I210" i="16"/>
  <c r="I209" i="16"/>
  <c r="I201" i="16"/>
  <c r="I200" i="16"/>
  <c r="I197" i="16"/>
  <c r="I196" i="16"/>
  <c r="I195" i="16"/>
  <c r="I1304" i="16"/>
  <c r="E1304" i="16"/>
  <c r="J1304" i="16" s="1"/>
  <c r="I1296" i="16"/>
  <c r="I1300" i="16"/>
  <c r="I1299" i="16"/>
  <c r="I1303" i="16"/>
  <c r="I192" i="16"/>
  <c r="I184" i="16"/>
  <c r="I183" i="16"/>
  <c r="I182" i="16"/>
  <c r="I181" i="16"/>
  <c r="I180" i="16"/>
  <c r="I179" i="16"/>
  <c r="I176" i="16"/>
  <c r="I173" i="16"/>
  <c r="I172" i="16"/>
  <c r="I169" i="16"/>
  <c r="I166" i="16"/>
  <c r="I165" i="16"/>
  <c r="I164" i="16"/>
  <c r="I163" i="16"/>
  <c r="I162" i="16"/>
  <c r="I161" i="16"/>
  <c r="I158" i="16"/>
  <c r="I157" i="16"/>
  <c r="I156" i="16"/>
  <c r="I155" i="16"/>
  <c r="I154" i="16"/>
  <c r="I153" i="16"/>
  <c r="I152" i="16"/>
  <c r="I151" i="16"/>
  <c r="I150" i="16"/>
  <c r="I149" i="16"/>
  <c r="I148" i="16"/>
  <c r="I147" i="16"/>
  <c r="I146" i="16"/>
  <c r="I145" i="16"/>
  <c r="I144" i="16"/>
  <c r="I143" i="16"/>
  <c r="I142" i="16"/>
  <c r="I141" i="16"/>
  <c r="I140" i="16"/>
  <c r="I139" i="16"/>
  <c r="I138" i="16"/>
  <c r="I137" i="16"/>
  <c r="I136" i="16"/>
  <c r="I135" i="16"/>
  <c r="I134" i="16"/>
  <c r="I133" i="16"/>
  <c r="I132" i="16"/>
  <c r="I131" i="16"/>
  <c r="I130" i="16"/>
  <c r="I129" i="16"/>
  <c r="I128" i="16"/>
  <c r="I127" i="16"/>
  <c r="I126" i="16"/>
  <c r="I125" i="16"/>
  <c r="I124" i="16"/>
  <c r="I123" i="16"/>
  <c r="I122" i="16"/>
  <c r="I121" i="16"/>
  <c r="I120" i="16"/>
  <c r="I119" i="16"/>
  <c r="I118" i="16"/>
  <c r="I117" i="16"/>
  <c r="I116" i="16"/>
  <c r="I115" i="16"/>
  <c r="I114" i="16"/>
  <c r="I113" i="16"/>
  <c r="I112" i="16"/>
  <c r="I111" i="16"/>
  <c r="I110" i="16"/>
  <c r="I109" i="16"/>
  <c r="I108" i="16"/>
  <c r="I107" i="16"/>
  <c r="I106" i="16"/>
  <c r="I105" i="16"/>
  <c r="I104" i="16"/>
  <c r="I103" i="16"/>
  <c r="I102" i="16"/>
  <c r="I101" i="16"/>
  <c r="I100" i="16"/>
  <c r="I99" i="16"/>
  <c r="I98" i="16"/>
  <c r="I97" i="16"/>
  <c r="I96" i="16"/>
  <c r="I95" i="16"/>
  <c r="I94" i="16"/>
  <c r="I93" i="16"/>
  <c r="I92" i="16"/>
  <c r="I91" i="16"/>
  <c r="I90" i="16"/>
  <c r="I89" i="16"/>
  <c r="I88" i="16"/>
  <c r="I87" i="16"/>
  <c r="I86" i="16"/>
  <c r="I85" i="16"/>
  <c r="I84" i="16"/>
  <c r="I83" i="16"/>
  <c r="I82" i="16"/>
  <c r="I81" i="16"/>
  <c r="I80" i="16"/>
  <c r="I79" i="16"/>
  <c r="I78" i="16"/>
  <c r="I77" i="16"/>
  <c r="I76" i="16"/>
  <c r="I75" i="16"/>
  <c r="I74" i="16"/>
  <c r="I73" i="16"/>
  <c r="I72" i="16"/>
  <c r="I71" i="16"/>
  <c r="I70" i="16"/>
  <c r="I69" i="16"/>
  <c r="I68" i="16"/>
  <c r="I67" i="16"/>
  <c r="I66" i="16"/>
  <c r="I65" i="16"/>
  <c r="I64" i="16"/>
  <c r="I63" i="16"/>
  <c r="I62" i="16"/>
  <c r="I61" i="16"/>
  <c r="I60" i="16"/>
  <c r="I59" i="16"/>
  <c r="I58" i="16"/>
  <c r="I57" i="16"/>
  <c r="I56" i="16"/>
  <c r="I55" i="16"/>
  <c r="I54" i="16"/>
  <c r="I53" i="16"/>
  <c r="I52" i="16"/>
  <c r="I51" i="16"/>
  <c r="I50" i="16"/>
  <c r="I49" i="16"/>
  <c r="I48" i="16"/>
  <c r="I47" i="16"/>
  <c r="I46" i="16"/>
  <c r="I45" i="16"/>
  <c r="I44" i="16"/>
  <c r="I43" i="16"/>
  <c r="I42" i="16"/>
  <c r="I41" i="16"/>
  <c r="I40" i="16"/>
  <c r="I39" i="16"/>
  <c r="I38" i="16"/>
  <c r="I37" i="16"/>
  <c r="I36" i="16"/>
  <c r="I35" i="16"/>
  <c r="I34" i="16"/>
  <c r="I33" i="16"/>
  <c r="I32" i="16"/>
  <c r="I31" i="16"/>
  <c r="I30" i="16"/>
  <c r="I29" i="16"/>
  <c r="I28" i="16"/>
  <c r="I27" i="16"/>
  <c r="I26" i="16"/>
  <c r="I25" i="16"/>
  <c r="I24" i="16"/>
  <c r="I23" i="16"/>
  <c r="I22" i="16"/>
  <c r="I21" i="16"/>
  <c r="I20" i="16"/>
  <c r="I19" i="16"/>
  <c r="I18" i="16"/>
  <c r="I17" i="16"/>
  <c r="E15" i="18"/>
  <c r="E14" i="18"/>
  <c r="E13" i="18"/>
  <c r="E12" i="18"/>
  <c r="E11" i="18"/>
  <c r="E10" i="18"/>
  <c r="E9" i="18"/>
  <c r="E8" i="18"/>
  <c r="I901" i="16"/>
  <c r="I913" i="16"/>
  <c r="I912" i="16"/>
  <c r="I911" i="16"/>
  <c r="I910" i="16"/>
  <c r="I909" i="16"/>
  <c r="I1329" i="16"/>
  <c r="I1328" i="16"/>
  <c r="I1325" i="16"/>
  <c r="I1324" i="16"/>
  <c r="I1323" i="16"/>
  <c r="I1322" i="16"/>
  <c r="I1321" i="16"/>
  <c r="I1320" i="16"/>
  <c r="I1319" i="16"/>
  <c r="I1318" i="16"/>
  <c r="I1317" i="16"/>
  <c r="I1316" i="16"/>
  <c r="I1315" i="16"/>
  <c r="I1314" i="16"/>
  <c r="I1313" i="16"/>
  <c r="I1312" i="16"/>
  <c r="I1311" i="16"/>
  <c r="I1310" i="16"/>
  <c r="I1309" i="16"/>
  <c r="I1308" i="16"/>
  <c r="I1307" i="16"/>
  <c r="I1287" i="16"/>
  <c r="I1284" i="16"/>
  <c r="I1283" i="16"/>
  <c r="I1280" i="16"/>
  <c r="I1279" i="16"/>
  <c r="I1278" i="16"/>
  <c r="I1269" i="16"/>
  <c r="I1268" i="16"/>
  <c r="I1264" i="16"/>
  <c r="I1263" i="16"/>
  <c r="I1262" i="16"/>
  <c r="I1261" i="16"/>
  <c r="I1260" i="16"/>
  <c r="I1259" i="16"/>
  <c r="I1258" i="16"/>
  <c r="I1255" i="16"/>
  <c r="I1254" i="16"/>
  <c r="I1253" i="16"/>
  <c r="I1252" i="16"/>
  <c r="I1251" i="16"/>
  <c r="I1250" i="16"/>
  <c r="I1249" i="16"/>
  <c r="I1248" i="16"/>
  <c r="I1247" i="16"/>
  <c r="I1246" i="16"/>
  <c r="I1228" i="16"/>
  <c r="I1226" i="16"/>
  <c r="I1225" i="16"/>
  <c r="I1227" i="16"/>
  <c r="I1224" i="16"/>
  <c r="I1223" i="16"/>
  <c r="I1222" i="16"/>
  <c r="I1219" i="16"/>
  <c r="I1221" i="16"/>
  <c r="I1220" i="16"/>
  <c r="I1218" i="16"/>
  <c r="I1214" i="16"/>
  <c r="I1213" i="16"/>
  <c r="I1209" i="16"/>
  <c r="I1208" i="16"/>
  <c r="I1204" i="16"/>
  <c r="I1203" i="16"/>
  <c r="I1191" i="16"/>
  <c r="I1190" i="16"/>
  <c r="I1195" i="16"/>
  <c r="I1182" i="16"/>
  <c r="I1178" i="16"/>
  <c r="I1177" i="16"/>
  <c r="I1174" i="16"/>
  <c r="I1173" i="16"/>
  <c r="I1172" i="16"/>
  <c r="I1169" i="16"/>
  <c r="I1168" i="16"/>
  <c r="I1167" i="16"/>
  <c r="I1156" i="16"/>
  <c r="I1155" i="16"/>
  <c r="I1154" i="16"/>
  <c r="I1150" i="16"/>
  <c r="I1149" i="16"/>
  <c r="I1148" i="16"/>
  <c r="I1145" i="16"/>
  <c r="I1144" i="16"/>
  <c r="I1143" i="16"/>
  <c r="I1140" i="16"/>
  <c r="I1139" i="16"/>
  <c r="I1138" i="16"/>
  <c r="I1137" i="16"/>
  <c r="I1126" i="16"/>
  <c r="I1125" i="16"/>
  <c r="I1124" i="16"/>
  <c r="I1120" i="16"/>
  <c r="I1119" i="16"/>
  <c r="I1118" i="16"/>
  <c r="I1117" i="16"/>
  <c r="I1116" i="16"/>
  <c r="I1115" i="16"/>
  <c r="I1114" i="16"/>
  <c r="I1113" i="16"/>
  <c r="I1110" i="16"/>
  <c r="I1112" i="16"/>
  <c r="I1111" i="16"/>
  <c r="I1109" i="16"/>
  <c r="I1108" i="16"/>
  <c r="I1107" i="16"/>
  <c r="I1104" i="16"/>
  <c r="I1103" i="16"/>
  <c r="I1102" i="16"/>
  <c r="I1101" i="16"/>
  <c r="I1100" i="16"/>
  <c r="I1099" i="16"/>
  <c r="I1098" i="16"/>
  <c r="I1097" i="16"/>
  <c r="I1096" i="16"/>
  <c r="I1095" i="16"/>
  <c r="I1094" i="16"/>
  <c r="I1093" i="16"/>
  <c r="I1091" i="16"/>
  <c r="I1092" i="16"/>
  <c r="I1090" i="16"/>
  <c r="I1089" i="16"/>
  <c r="I1088" i="16"/>
  <c r="I1087" i="16"/>
  <c r="I1086" i="16"/>
  <c r="I1085" i="16"/>
  <c r="I1084" i="16"/>
  <c r="I1083" i="16"/>
  <c r="I1080" i="16"/>
  <c r="I1079" i="16"/>
  <c r="I1078" i="16"/>
  <c r="I1077" i="16"/>
  <c r="I1076" i="16"/>
  <c r="I1075" i="16"/>
  <c r="I1074" i="16"/>
  <c r="I1073" i="16"/>
  <c r="I1072" i="16"/>
  <c r="I1071" i="16"/>
  <c r="I1070" i="16"/>
  <c r="I1069" i="16"/>
  <c r="I1052" i="16"/>
  <c r="I1051" i="16"/>
  <c r="I1050" i="16"/>
  <c r="I1049" i="16"/>
  <c r="I1047" i="16"/>
  <c r="I1046" i="16"/>
  <c r="I1045" i="16"/>
  <c r="I1044" i="16"/>
  <c r="I1043" i="16"/>
  <c r="I1039" i="16"/>
  <c r="I1038" i="16"/>
  <c r="I1037" i="16"/>
  <c r="I1036" i="16"/>
  <c r="I1035" i="16"/>
  <c r="I1034" i="16"/>
  <c r="I1033" i="16"/>
  <c r="I1032" i="16"/>
  <c r="I1031" i="16"/>
  <c r="I1030" i="16"/>
  <c r="I1029" i="16"/>
  <c r="I1026" i="16"/>
  <c r="I1025" i="16"/>
  <c r="I1024" i="16"/>
  <c r="I1023" i="16"/>
  <c r="I1022" i="16"/>
  <c r="I1021" i="16"/>
  <c r="I1020" i="16"/>
  <c r="I1019" i="16"/>
  <c r="I1018" i="16"/>
  <c r="I1017" i="16"/>
  <c r="I1016" i="16"/>
  <c r="I1015" i="16"/>
  <c r="I1014" i="16"/>
  <c r="I1013" i="16"/>
  <c r="I1012" i="16"/>
  <c r="I1011" i="16"/>
  <c r="I1010" i="16"/>
  <c r="I1009" i="16"/>
  <c r="I1008" i="16"/>
  <c r="I1007" i="16"/>
  <c r="I1006" i="16"/>
  <c r="I1005" i="16"/>
  <c r="I1002" i="16"/>
  <c r="I1001" i="16"/>
  <c r="I1000" i="16"/>
  <c r="I999" i="16"/>
  <c r="I998" i="16"/>
  <c r="I997" i="16"/>
  <c r="I996" i="16"/>
  <c r="I995" i="16"/>
  <c r="I994" i="16"/>
  <c r="I993" i="16"/>
  <c r="I992" i="16"/>
  <c r="I991" i="16"/>
  <c r="I990" i="16"/>
  <c r="I972" i="16"/>
  <c r="I971" i="16"/>
  <c r="I970" i="16"/>
  <c r="I969" i="16"/>
  <c r="I968" i="16"/>
  <c r="I966" i="16"/>
  <c r="I965" i="16"/>
  <c r="I964" i="16"/>
  <c r="I963" i="16"/>
  <c r="I962" i="16"/>
  <c r="J12" i="18" l="1"/>
  <c r="K12" i="18" s="1"/>
  <c r="L12" i="18" s="1"/>
  <c r="H12" i="18"/>
  <c r="J11" i="18"/>
  <c r="K11" i="18" s="1"/>
  <c r="L11" i="18" s="1"/>
  <c r="H11" i="18"/>
  <c r="J13" i="18"/>
  <c r="K13" i="18" s="1"/>
  <c r="L13" i="18" s="1"/>
  <c r="H13" i="18"/>
  <c r="H14" i="18"/>
  <c r="J14" i="18"/>
  <c r="K14" i="18" s="1"/>
  <c r="L14" i="18" s="1"/>
  <c r="J8" i="18"/>
  <c r="K8" i="18" s="1"/>
  <c r="H8" i="18"/>
  <c r="H9" i="18"/>
  <c r="J9" i="18"/>
  <c r="K9" i="18" s="1"/>
  <c r="L9" i="18" s="1"/>
  <c r="J15" i="18"/>
  <c r="K15" i="18" s="1"/>
  <c r="L15" i="18" s="1"/>
  <c r="H15" i="18"/>
  <c r="J10" i="18"/>
  <c r="K10" i="18" s="1"/>
  <c r="H10" i="18"/>
  <c r="K1304" i="16"/>
  <c r="H1304" i="16"/>
  <c r="E1290" i="16"/>
  <c r="E1291" i="16"/>
  <c r="E1292" i="16"/>
  <c r="E1287" i="16"/>
  <c r="L10" i="18" l="1"/>
  <c r="K18" i="18"/>
  <c r="L8" i="18"/>
  <c r="K17" i="18"/>
  <c r="L1304" i="16"/>
  <c r="K19" i="18"/>
  <c r="K20" i="18" s="1"/>
  <c r="K21" i="18" s="1"/>
  <c r="J1287" i="16"/>
  <c r="K1287" i="16" s="1"/>
  <c r="L1287" i="16" s="1"/>
  <c r="H1287" i="16"/>
  <c r="E221" i="16"/>
  <c r="E220" i="16"/>
  <c r="E215" i="16"/>
  <c r="E214" i="16"/>
  <c r="E213" i="16"/>
  <c r="E205" i="16"/>
  <c r="E201" i="16"/>
  <c r="E200" i="16"/>
  <c r="E767" i="16"/>
  <c r="E766" i="16"/>
  <c r="E765" i="16"/>
  <c r="E764" i="16"/>
  <c r="E763" i="16"/>
  <c r="E526" i="16"/>
  <c r="E525" i="16"/>
  <c r="E524" i="16"/>
  <c r="E523" i="16"/>
  <c r="E522" i="16"/>
  <c r="E487" i="16"/>
  <c r="E486" i="16"/>
  <c r="E485" i="16"/>
  <c r="E484" i="16"/>
  <c r="E483" i="16"/>
  <c r="E495" i="16"/>
  <c r="E494" i="16"/>
  <c r="E493" i="16"/>
  <c r="E492" i="16"/>
  <c r="E491" i="16"/>
  <c r="E490" i="16"/>
  <c r="C895" i="16"/>
  <c r="E901" i="16"/>
  <c r="J901" i="16" s="1"/>
  <c r="I921" i="16"/>
  <c r="E921" i="16"/>
  <c r="I920" i="16"/>
  <c r="E920" i="16"/>
  <c r="E919" i="16"/>
  <c r="I918" i="16"/>
  <c r="E918" i="16"/>
  <c r="I917" i="16"/>
  <c r="E917" i="16"/>
  <c r="E925" i="16"/>
  <c r="I924" i="16"/>
  <c r="E924" i="16"/>
  <c r="I923" i="16"/>
  <c r="E923" i="16"/>
  <c r="I922" i="16"/>
  <c r="E922" i="16"/>
  <c r="E929" i="16"/>
  <c r="E928" i="16"/>
  <c r="E927" i="16"/>
  <c r="E926" i="16"/>
  <c r="E935" i="16"/>
  <c r="E934" i="16"/>
  <c r="E933" i="16"/>
  <c r="E932" i="16"/>
  <c r="E931" i="16"/>
  <c r="E930" i="16"/>
  <c r="E912" i="16"/>
  <c r="J912" i="16" s="1"/>
  <c r="E911" i="16"/>
  <c r="J911" i="16" s="1"/>
  <c r="E910" i="16"/>
  <c r="J910" i="16" s="1"/>
  <c r="E909" i="16"/>
  <c r="J909" i="16" s="1"/>
  <c r="E916" i="16"/>
  <c r="E915" i="16"/>
  <c r="E914" i="16"/>
  <c r="E913" i="16"/>
  <c r="E908" i="16"/>
  <c r="E907" i="16"/>
  <c r="E958" i="16"/>
  <c r="E957" i="16"/>
  <c r="E1293" i="16"/>
  <c r="E1284" i="16"/>
  <c r="E1283" i="16"/>
  <c r="E1280" i="16"/>
  <c r="E1279" i="16"/>
  <c r="E1278" i="16"/>
  <c r="E1274" i="16"/>
  <c r="E1273" i="16"/>
  <c r="E1269" i="16"/>
  <c r="E1268" i="16"/>
  <c r="E1264" i="16"/>
  <c r="E1263" i="16"/>
  <c r="E1262" i="16"/>
  <c r="E1261" i="16"/>
  <c r="E1260" i="16"/>
  <c r="E1259" i="16"/>
  <c r="E1258" i="16"/>
  <c r="E1255" i="16"/>
  <c r="E1254" i="16"/>
  <c r="E1253" i="16"/>
  <c r="E1252" i="16"/>
  <c r="E1251" i="16"/>
  <c r="E1250" i="16"/>
  <c r="E1249" i="16"/>
  <c r="E1248" i="16"/>
  <c r="E1247" i="16"/>
  <c r="E1246" i="16"/>
  <c r="E1242" i="16"/>
  <c r="E1241" i="16"/>
  <c r="E1240" i="16"/>
  <c r="E1239" i="16"/>
  <c r="E1238" i="16"/>
  <c r="E1237" i="16"/>
  <c r="E1236" i="16"/>
  <c r="E1235" i="16"/>
  <c r="E1234" i="16"/>
  <c r="E1233" i="16"/>
  <c r="E1232" i="16"/>
  <c r="E1228" i="16"/>
  <c r="E1227" i="16"/>
  <c r="E1226" i="16"/>
  <c r="E1225" i="16"/>
  <c r="E1224" i="16"/>
  <c r="E1223" i="16"/>
  <c r="E1222" i="16"/>
  <c r="E1221" i="16"/>
  <c r="E1220" i="16"/>
  <c r="E1219" i="16"/>
  <c r="E1218" i="16"/>
  <c r="E1214" i="16"/>
  <c r="E1213" i="16"/>
  <c r="E1209" i="16"/>
  <c r="E1208" i="16"/>
  <c r="E1204" i="16"/>
  <c r="E1203" i="16"/>
  <c r="E1199" i="16"/>
  <c r="E1195" i="16"/>
  <c r="E1191" i="16"/>
  <c r="E1190" i="16"/>
  <c r="E1186" i="16"/>
  <c r="E1182" i="16"/>
  <c r="E1178" i="16"/>
  <c r="E1177" i="16"/>
  <c r="E1174" i="16"/>
  <c r="E1173" i="16"/>
  <c r="E1172" i="16"/>
  <c r="E1169" i="16"/>
  <c r="E1168" i="16"/>
  <c r="E1167" i="16"/>
  <c r="E1163" i="16"/>
  <c r="E1161" i="16"/>
  <c r="E1160" i="16"/>
  <c r="E1156" i="16"/>
  <c r="E1155" i="16"/>
  <c r="E1154" i="16"/>
  <c r="E1150" i="16"/>
  <c r="E1149" i="16"/>
  <c r="E1148" i="16"/>
  <c r="E1145" i="16"/>
  <c r="E1144" i="16"/>
  <c r="E1143" i="16"/>
  <c r="E1140" i="16"/>
  <c r="E1139" i="16"/>
  <c r="E1138" i="16"/>
  <c r="E1137" i="16"/>
  <c r="E1133" i="16"/>
  <c r="E1131" i="16"/>
  <c r="E1130" i="16"/>
  <c r="E1126" i="16"/>
  <c r="E1125" i="16"/>
  <c r="E1124" i="16"/>
  <c r="E1120" i="16"/>
  <c r="E1119" i="16"/>
  <c r="E1118" i="16"/>
  <c r="E1117" i="16"/>
  <c r="E1116" i="16"/>
  <c r="E1115" i="16"/>
  <c r="E1114" i="16"/>
  <c r="E1113" i="16"/>
  <c r="E1112" i="16"/>
  <c r="E1111" i="16"/>
  <c r="E1110" i="16"/>
  <c r="E1109" i="16"/>
  <c r="E1108" i="16"/>
  <c r="E1107" i="16"/>
  <c r="E1104" i="16"/>
  <c r="E1103" i="16"/>
  <c r="E1102" i="16"/>
  <c r="E1101" i="16"/>
  <c r="E1100" i="16"/>
  <c r="E1099" i="16"/>
  <c r="E1098" i="16"/>
  <c r="E1097" i="16"/>
  <c r="E1096" i="16"/>
  <c r="E1095" i="16"/>
  <c r="E1094" i="16"/>
  <c r="E1093" i="16"/>
  <c r="E1092" i="16"/>
  <c r="E1091" i="16"/>
  <c r="E1090" i="16"/>
  <c r="E1089" i="16"/>
  <c r="E1088" i="16"/>
  <c r="E1087" i="16"/>
  <c r="E1086" i="16"/>
  <c r="E1085" i="16"/>
  <c r="E1084" i="16"/>
  <c r="E1083" i="16"/>
  <c r="E1080" i="16"/>
  <c r="E1079" i="16"/>
  <c r="E1078" i="16"/>
  <c r="E1077" i="16"/>
  <c r="E1076" i="16"/>
  <c r="E1075" i="16"/>
  <c r="E1074" i="16"/>
  <c r="E1073" i="16"/>
  <c r="E1072" i="16"/>
  <c r="E1071" i="16"/>
  <c r="E1070" i="16"/>
  <c r="E1069" i="16"/>
  <c r="E1065" i="16"/>
  <c r="E1064" i="16"/>
  <c r="E1063" i="16"/>
  <c r="E1062" i="16"/>
  <c r="E1061" i="16"/>
  <c r="E1060" i="16"/>
  <c r="E1058" i="16"/>
  <c r="E1057" i="16"/>
  <c r="E1056" i="16"/>
  <c r="E1052" i="16"/>
  <c r="E1051" i="16"/>
  <c r="E1050" i="16"/>
  <c r="E1049" i="16"/>
  <c r="E1047" i="16"/>
  <c r="E1046" i="16"/>
  <c r="E1045" i="16"/>
  <c r="E1044" i="16"/>
  <c r="E1043" i="16"/>
  <c r="E1039" i="16"/>
  <c r="E1038" i="16"/>
  <c r="E1037" i="16"/>
  <c r="E1036" i="16"/>
  <c r="E1035" i="16"/>
  <c r="E1034" i="16"/>
  <c r="E1033" i="16"/>
  <c r="E1032" i="16"/>
  <c r="E1031" i="16"/>
  <c r="E1030" i="16"/>
  <c r="E1029" i="16"/>
  <c r="E1026" i="16"/>
  <c r="E1025" i="16"/>
  <c r="E1024" i="16"/>
  <c r="E1023" i="16"/>
  <c r="E1022" i="16"/>
  <c r="E1021" i="16"/>
  <c r="E1020" i="16"/>
  <c r="E1019" i="16"/>
  <c r="E1018" i="16"/>
  <c r="E1017" i="16"/>
  <c r="E1016" i="16"/>
  <c r="E1015" i="16"/>
  <c r="E1014" i="16"/>
  <c r="E1013" i="16"/>
  <c r="E1012" i="16"/>
  <c r="E1011" i="16"/>
  <c r="E1010" i="16"/>
  <c r="E1009" i="16"/>
  <c r="E1008" i="16"/>
  <c r="E1007" i="16"/>
  <c r="E1006" i="16"/>
  <c r="E1005" i="16"/>
  <c r="E1002" i="16"/>
  <c r="E1001" i="16"/>
  <c r="E1000" i="16"/>
  <c r="E999" i="16"/>
  <c r="E998" i="16"/>
  <c r="E997" i="16"/>
  <c r="E996" i="16"/>
  <c r="E995" i="16"/>
  <c r="E994" i="16"/>
  <c r="E993" i="16"/>
  <c r="E992" i="16"/>
  <c r="E991" i="16"/>
  <c r="E990" i="16"/>
  <c r="E986" i="16"/>
  <c r="E985" i="16"/>
  <c r="E984" i="16"/>
  <c r="E983" i="16"/>
  <c r="E982" i="16"/>
  <c r="E981" i="16"/>
  <c r="E980" i="16"/>
  <c r="E978" i="16"/>
  <c r="E977" i="16"/>
  <c r="E976" i="16"/>
  <c r="E972" i="16"/>
  <c r="E971" i="16"/>
  <c r="E970" i="16"/>
  <c r="E969" i="16"/>
  <c r="E968" i="16"/>
  <c r="E966" i="16"/>
  <c r="E965" i="16"/>
  <c r="E964" i="16"/>
  <c r="E963" i="16"/>
  <c r="E962" i="16"/>
  <c r="J925" i="16" l="1"/>
  <c r="K925" i="16" s="1"/>
  <c r="H925" i="16"/>
  <c r="J914" i="16"/>
  <c r="K914" i="16" s="1"/>
  <c r="H914" i="16"/>
  <c r="H929" i="16"/>
  <c r="J929" i="16"/>
  <c r="K929" i="16" s="1"/>
  <c r="H915" i="16"/>
  <c r="J915" i="16"/>
  <c r="K915" i="16" s="1"/>
  <c r="J932" i="16"/>
  <c r="K932" i="16" s="1"/>
  <c r="H932" i="16"/>
  <c r="H922" i="16"/>
  <c r="J922" i="16"/>
  <c r="K922" i="16" s="1"/>
  <c r="J483" i="16"/>
  <c r="K483" i="16" s="1"/>
  <c r="H483" i="16"/>
  <c r="J525" i="16"/>
  <c r="K525" i="16" s="1"/>
  <c r="H525" i="16"/>
  <c r="J916" i="16"/>
  <c r="K916" i="16" s="1"/>
  <c r="H916" i="16"/>
  <c r="H933" i="16"/>
  <c r="J933" i="16"/>
  <c r="K933" i="16" s="1"/>
  <c r="L933" i="16" s="1"/>
  <c r="H918" i="16"/>
  <c r="J918" i="16"/>
  <c r="K918" i="16" s="1"/>
  <c r="J484" i="16"/>
  <c r="K484" i="16" s="1"/>
  <c r="H484" i="16"/>
  <c r="J526" i="16"/>
  <c r="K526" i="16" s="1"/>
  <c r="H526" i="16"/>
  <c r="H930" i="16"/>
  <c r="J930" i="16"/>
  <c r="K930" i="16" s="1"/>
  <c r="L930" i="16" s="1"/>
  <c r="H524" i="16"/>
  <c r="J524" i="16"/>
  <c r="K524" i="16" s="1"/>
  <c r="H957" i="16"/>
  <c r="J957" i="16"/>
  <c r="K957" i="16" s="1"/>
  <c r="J934" i="16"/>
  <c r="K934" i="16" s="1"/>
  <c r="H934" i="16"/>
  <c r="H923" i="16"/>
  <c r="J923" i="16"/>
  <c r="K923" i="16" s="1"/>
  <c r="L923" i="16" s="1"/>
  <c r="H490" i="16"/>
  <c r="J490" i="16"/>
  <c r="K490" i="16" s="1"/>
  <c r="H485" i="16"/>
  <c r="J485" i="16"/>
  <c r="K485" i="16" s="1"/>
  <c r="J763" i="16"/>
  <c r="K763" i="16" s="1"/>
  <c r="H763" i="16"/>
  <c r="H928" i="16"/>
  <c r="J928" i="16"/>
  <c r="K928" i="16" s="1"/>
  <c r="L928" i="16" s="1"/>
  <c r="J494" i="16"/>
  <c r="K494" i="16" s="1"/>
  <c r="H494" i="16"/>
  <c r="J958" i="16"/>
  <c r="K958" i="16" s="1"/>
  <c r="H958" i="16"/>
  <c r="J935" i="16"/>
  <c r="K935" i="16" s="1"/>
  <c r="H935" i="16"/>
  <c r="H919" i="16"/>
  <c r="J919" i="16"/>
  <c r="K919" i="16" s="1"/>
  <c r="L919" i="16" s="1"/>
  <c r="J491" i="16"/>
  <c r="K491" i="16" s="1"/>
  <c r="H491" i="16"/>
  <c r="J486" i="16"/>
  <c r="K486" i="16" s="1"/>
  <c r="H486" i="16"/>
  <c r="J764" i="16"/>
  <c r="K764" i="16" s="1"/>
  <c r="H764" i="16"/>
  <c r="J523" i="16"/>
  <c r="K523" i="16" s="1"/>
  <c r="H523" i="16"/>
  <c r="J495" i="16"/>
  <c r="K495" i="16" s="1"/>
  <c r="H495" i="16"/>
  <c r="H907" i="16"/>
  <c r="J907" i="16"/>
  <c r="K907" i="16" s="1"/>
  <c r="J926" i="16"/>
  <c r="K926" i="16" s="1"/>
  <c r="H926" i="16"/>
  <c r="H924" i="16"/>
  <c r="J924" i="16"/>
  <c r="K924" i="16" s="1"/>
  <c r="L924" i="16" s="1"/>
  <c r="H920" i="16"/>
  <c r="J920" i="16"/>
  <c r="K920" i="16" s="1"/>
  <c r="J492" i="16"/>
  <c r="K492" i="16" s="1"/>
  <c r="H492" i="16"/>
  <c r="J487" i="16"/>
  <c r="K487" i="16" s="1"/>
  <c r="H487" i="16"/>
  <c r="H765" i="16"/>
  <c r="J765" i="16"/>
  <c r="K765" i="16" s="1"/>
  <c r="L765" i="16" s="1"/>
  <c r="H921" i="16"/>
  <c r="J921" i="16"/>
  <c r="K921" i="16" s="1"/>
  <c r="H767" i="16"/>
  <c r="J767" i="16"/>
  <c r="K767" i="16" s="1"/>
  <c r="J931" i="16"/>
  <c r="K931" i="16" s="1"/>
  <c r="H931" i="16"/>
  <c r="H917" i="16"/>
  <c r="J917" i="16"/>
  <c r="K917" i="16" s="1"/>
  <c r="L917" i="16" s="1"/>
  <c r="J908" i="16"/>
  <c r="K908" i="16" s="1"/>
  <c r="H908" i="16"/>
  <c r="J927" i="16"/>
  <c r="K927" i="16" s="1"/>
  <c r="H927" i="16"/>
  <c r="H493" i="16"/>
  <c r="J493" i="16"/>
  <c r="K493" i="16" s="1"/>
  <c r="J522" i="16"/>
  <c r="K522" i="16" s="1"/>
  <c r="H522" i="16"/>
  <c r="J766" i="16"/>
  <c r="K766" i="16" s="1"/>
  <c r="H766" i="16"/>
  <c r="J221" i="16"/>
  <c r="K221" i="16" s="1"/>
  <c r="H221" i="16"/>
  <c r="K200" i="16"/>
  <c r="H200" i="16"/>
  <c r="K201" i="16"/>
  <c r="H201" i="16"/>
  <c r="H205" i="16"/>
  <c r="J205" i="16"/>
  <c r="K205" i="16" s="1"/>
  <c r="J213" i="16"/>
  <c r="K213" i="16" s="1"/>
  <c r="H213" i="16"/>
  <c r="J214" i="16"/>
  <c r="K214" i="16" s="1"/>
  <c r="H214" i="16"/>
  <c r="J220" i="16"/>
  <c r="K220" i="16" s="1"/>
  <c r="H220" i="16"/>
  <c r="J215" i="16"/>
  <c r="K215" i="16" s="1"/>
  <c r="H215" i="16"/>
  <c r="J964" i="16"/>
  <c r="K964" i="16" s="1"/>
  <c r="H964" i="16"/>
  <c r="J996" i="16"/>
  <c r="K996" i="16" s="1"/>
  <c r="H996" i="16"/>
  <c r="J1043" i="16"/>
  <c r="K1043" i="16" s="1"/>
  <c r="H1043" i="16"/>
  <c r="J1093" i="16"/>
  <c r="K1093" i="16" s="1"/>
  <c r="H1093" i="16"/>
  <c r="H1137" i="16"/>
  <c r="J1137" i="16"/>
  <c r="K1137" i="16" s="1"/>
  <c r="J1222" i="16"/>
  <c r="K1222" i="16" s="1"/>
  <c r="H1222" i="16"/>
  <c r="J1262" i="16"/>
  <c r="K1262" i="16" s="1"/>
  <c r="H1262" i="16"/>
  <c r="J965" i="16"/>
  <c r="K965" i="16" s="1"/>
  <c r="H965" i="16"/>
  <c r="J1023" i="16"/>
  <c r="K1023" i="16" s="1"/>
  <c r="H1023" i="16"/>
  <c r="H1056" i="16"/>
  <c r="J1056" i="16"/>
  <c r="K1056" i="16" s="1"/>
  <c r="J1094" i="16"/>
  <c r="K1094" i="16" s="1"/>
  <c r="H1094" i="16"/>
  <c r="H1138" i="16"/>
  <c r="J1138" i="16"/>
  <c r="K1138" i="16" s="1"/>
  <c r="J1223" i="16"/>
  <c r="K1223" i="16" s="1"/>
  <c r="H1223" i="16"/>
  <c r="J1263" i="16"/>
  <c r="K1263" i="16" s="1"/>
  <c r="H1263" i="16"/>
  <c r="J990" i="16"/>
  <c r="K990" i="16" s="1"/>
  <c r="H990" i="16"/>
  <c r="H1045" i="16"/>
  <c r="J1045" i="16"/>
  <c r="K1045" i="16" s="1"/>
  <c r="J1103" i="16"/>
  <c r="K1103" i="16" s="1"/>
  <c r="H1103" i="16"/>
  <c r="H1224" i="16"/>
  <c r="J1224" i="16"/>
  <c r="K1224" i="16" s="1"/>
  <c r="J976" i="16"/>
  <c r="K976" i="16" s="1"/>
  <c r="H976" i="16"/>
  <c r="J1006" i="16"/>
  <c r="K1006" i="16" s="1"/>
  <c r="H1006" i="16"/>
  <c r="J1032" i="16"/>
  <c r="K1032" i="16" s="1"/>
  <c r="H1032" i="16"/>
  <c r="J1085" i="16"/>
  <c r="K1085" i="16" s="1"/>
  <c r="H1085" i="16"/>
  <c r="H1119" i="16"/>
  <c r="J1119" i="16"/>
  <c r="K1119" i="16" s="1"/>
  <c r="H1208" i="16"/>
  <c r="J1208" i="16"/>
  <c r="K1208" i="16" s="1"/>
  <c r="J1252" i="16"/>
  <c r="K1252" i="16" s="1"/>
  <c r="H1252" i="16"/>
  <c r="H912" i="16"/>
  <c r="K912" i="16"/>
  <c r="J986" i="16"/>
  <c r="K986" i="16" s="1"/>
  <c r="H986" i="16"/>
  <c r="J1015" i="16"/>
  <c r="K1015" i="16" s="1"/>
  <c r="H1015" i="16"/>
  <c r="J1044" i="16"/>
  <c r="K1044" i="16" s="1"/>
  <c r="H1044" i="16"/>
  <c r="H1102" i="16"/>
  <c r="J1102" i="16"/>
  <c r="K1102" i="16" s="1"/>
  <c r="H1150" i="16"/>
  <c r="J1150" i="16"/>
  <c r="K1150" i="16" s="1"/>
  <c r="J1234" i="16"/>
  <c r="K1234" i="16" s="1"/>
  <c r="H1234" i="16"/>
  <c r="J966" i="16"/>
  <c r="K966" i="16" s="1"/>
  <c r="H966" i="16"/>
  <c r="J1024" i="16"/>
  <c r="K1024" i="16" s="1"/>
  <c r="H1024" i="16"/>
  <c r="H1077" i="16"/>
  <c r="J1077" i="16"/>
  <c r="K1077" i="16" s="1"/>
  <c r="J1113" i="16"/>
  <c r="K1113" i="16" s="1"/>
  <c r="H1113" i="16"/>
  <c r="H1139" i="16"/>
  <c r="J1139" i="16"/>
  <c r="K1139" i="16" s="1"/>
  <c r="J1190" i="16"/>
  <c r="K1190" i="16" s="1"/>
  <c r="H1190" i="16"/>
  <c r="J1213" i="16"/>
  <c r="K1213" i="16" s="1"/>
  <c r="H1213" i="16"/>
  <c r="J1235" i="16"/>
  <c r="K1235" i="16" s="1"/>
  <c r="H1235" i="16"/>
  <c r="H1246" i="16"/>
  <c r="J1246" i="16"/>
  <c r="K1246" i="16" s="1"/>
  <c r="J1254" i="16"/>
  <c r="K1254" i="16" s="1"/>
  <c r="H1254" i="16"/>
  <c r="J1264" i="16"/>
  <c r="K1264" i="16" s="1"/>
  <c r="H1264" i="16"/>
  <c r="J1283" i="16"/>
  <c r="K1283" i="16" s="1"/>
  <c r="H1283" i="16"/>
  <c r="H968" i="16"/>
  <c r="J968" i="16"/>
  <c r="K968" i="16" s="1"/>
  <c r="H980" i="16"/>
  <c r="J980" i="16"/>
  <c r="K980" i="16" s="1"/>
  <c r="J991" i="16"/>
  <c r="K991" i="16" s="1"/>
  <c r="H991" i="16"/>
  <c r="H999" i="16"/>
  <c r="J999" i="16"/>
  <c r="K999" i="16" s="1"/>
  <c r="J1009" i="16"/>
  <c r="K1009" i="16" s="1"/>
  <c r="H1009" i="16"/>
  <c r="J1017" i="16"/>
  <c r="K1017" i="16" s="1"/>
  <c r="H1017" i="16"/>
  <c r="J1025" i="16"/>
  <c r="K1025" i="16" s="1"/>
  <c r="H1025" i="16"/>
  <c r="J1035" i="16"/>
  <c r="K1035" i="16" s="1"/>
  <c r="H1035" i="16"/>
  <c r="J1046" i="16"/>
  <c r="K1046" i="16" s="1"/>
  <c r="H1046" i="16"/>
  <c r="H1058" i="16"/>
  <c r="J1058" i="16"/>
  <c r="K1058" i="16" s="1"/>
  <c r="H1070" i="16"/>
  <c r="J1070" i="16"/>
  <c r="K1070" i="16" s="1"/>
  <c r="J1078" i="16"/>
  <c r="K1078" i="16" s="1"/>
  <c r="H1078" i="16"/>
  <c r="H1088" i="16"/>
  <c r="J1088" i="16"/>
  <c r="K1088" i="16" s="1"/>
  <c r="J1096" i="16"/>
  <c r="K1096" i="16" s="1"/>
  <c r="H1096" i="16"/>
  <c r="J1104" i="16"/>
  <c r="K1104" i="16" s="1"/>
  <c r="H1104" i="16"/>
  <c r="H1114" i="16"/>
  <c r="J1114" i="16"/>
  <c r="K1114" i="16" s="1"/>
  <c r="J1125" i="16"/>
  <c r="K1125" i="16" s="1"/>
  <c r="H1125" i="16"/>
  <c r="J1140" i="16"/>
  <c r="K1140" i="16" s="1"/>
  <c r="H1140" i="16"/>
  <c r="J1155" i="16"/>
  <c r="K1155" i="16" s="1"/>
  <c r="H1155" i="16"/>
  <c r="J1172" i="16"/>
  <c r="K1172" i="16" s="1"/>
  <c r="H1172" i="16"/>
  <c r="J1191" i="16"/>
  <c r="K1191" i="16" s="1"/>
  <c r="H1191" i="16"/>
  <c r="H1214" i="16"/>
  <c r="J1214" i="16"/>
  <c r="K1214" i="16" s="1"/>
  <c r="H1225" i="16"/>
  <c r="J1225" i="16"/>
  <c r="K1225" i="16" s="1"/>
  <c r="H1236" i="16"/>
  <c r="J1236" i="16"/>
  <c r="K1236" i="16" s="1"/>
  <c r="J1247" i="16"/>
  <c r="K1247" i="16" s="1"/>
  <c r="H1247" i="16"/>
  <c r="H1255" i="16"/>
  <c r="J1255" i="16"/>
  <c r="K1255" i="16" s="1"/>
  <c r="J1268" i="16"/>
  <c r="K1268" i="16" s="1"/>
  <c r="H1268" i="16"/>
  <c r="H1284" i="16"/>
  <c r="J1284" i="16"/>
  <c r="K1284" i="16" s="1"/>
  <c r="H1022" i="16"/>
  <c r="J1022" i="16"/>
  <c r="K1022" i="16" s="1"/>
  <c r="J1064" i="16"/>
  <c r="K1064" i="16" s="1"/>
  <c r="H1064" i="16"/>
  <c r="H1111" i="16"/>
  <c r="J1111" i="16"/>
  <c r="K1111" i="16" s="1"/>
  <c r="J1167" i="16"/>
  <c r="K1167" i="16" s="1"/>
  <c r="H1167" i="16"/>
  <c r="J1233" i="16"/>
  <c r="K1233" i="16" s="1"/>
  <c r="H1233" i="16"/>
  <c r="J1279" i="16"/>
  <c r="K1279" i="16" s="1"/>
  <c r="H1279" i="16"/>
  <c r="H997" i="16"/>
  <c r="J997" i="16"/>
  <c r="K997" i="16" s="1"/>
  <c r="H1065" i="16"/>
  <c r="J1065" i="16"/>
  <c r="K1065" i="16" s="1"/>
  <c r="J1120" i="16"/>
  <c r="K1120" i="16" s="1"/>
  <c r="H1120" i="16"/>
  <c r="J1209" i="16"/>
  <c r="K1209" i="16" s="1"/>
  <c r="H1209" i="16"/>
  <c r="H1253" i="16"/>
  <c r="J1253" i="16"/>
  <c r="K1253" i="16" s="1"/>
  <c r="J1008" i="16"/>
  <c r="K1008" i="16" s="1"/>
  <c r="H1008" i="16"/>
  <c r="J1069" i="16"/>
  <c r="K1069" i="16" s="1"/>
  <c r="H1069" i="16"/>
  <c r="J1124" i="16"/>
  <c r="K1124" i="16" s="1"/>
  <c r="H1124" i="16"/>
  <c r="J981" i="16"/>
  <c r="K981" i="16" s="1"/>
  <c r="H981" i="16"/>
  <c r="H1018" i="16"/>
  <c r="J1018" i="16"/>
  <c r="K1018" i="16" s="1"/>
  <c r="J1060" i="16"/>
  <c r="K1060" i="16" s="1"/>
  <c r="H1060" i="16"/>
  <c r="H1089" i="16"/>
  <c r="J1089" i="16"/>
  <c r="K1089" i="16" s="1"/>
  <c r="H1126" i="16"/>
  <c r="J1126" i="16"/>
  <c r="K1126" i="16" s="1"/>
  <c r="H1173" i="16"/>
  <c r="J1173" i="16"/>
  <c r="K1173" i="16" s="1"/>
  <c r="J1237" i="16"/>
  <c r="K1237" i="16" s="1"/>
  <c r="H1237" i="16"/>
  <c r="J970" i="16"/>
  <c r="K970" i="16" s="1"/>
  <c r="H970" i="16"/>
  <c r="J982" i="16"/>
  <c r="K982" i="16" s="1"/>
  <c r="H982" i="16"/>
  <c r="H993" i="16"/>
  <c r="J993" i="16"/>
  <c r="K993" i="16" s="1"/>
  <c r="J1001" i="16"/>
  <c r="K1001" i="16" s="1"/>
  <c r="H1001" i="16"/>
  <c r="H1011" i="16"/>
  <c r="J1011" i="16"/>
  <c r="K1011" i="16" s="1"/>
  <c r="H1019" i="16"/>
  <c r="J1019" i="16"/>
  <c r="K1019" i="16" s="1"/>
  <c r="H1029" i="16"/>
  <c r="J1029" i="16"/>
  <c r="K1029" i="16" s="1"/>
  <c r="J1037" i="16"/>
  <c r="K1037" i="16" s="1"/>
  <c r="H1037" i="16"/>
  <c r="J1049" i="16"/>
  <c r="K1049" i="16" s="1"/>
  <c r="H1049" i="16"/>
  <c r="J1061" i="16"/>
  <c r="K1061" i="16" s="1"/>
  <c r="H1061" i="16"/>
  <c r="J1072" i="16"/>
  <c r="K1072" i="16" s="1"/>
  <c r="H1072" i="16"/>
  <c r="J1080" i="16"/>
  <c r="K1080" i="16" s="1"/>
  <c r="H1080" i="16"/>
  <c r="J1090" i="16"/>
  <c r="K1090" i="16" s="1"/>
  <c r="H1090" i="16"/>
  <c r="J1098" i="16"/>
  <c r="K1098" i="16" s="1"/>
  <c r="H1098" i="16"/>
  <c r="J1108" i="16"/>
  <c r="K1108" i="16" s="1"/>
  <c r="H1108" i="16"/>
  <c r="J1116" i="16"/>
  <c r="K1116" i="16" s="1"/>
  <c r="H1116" i="16"/>
  <c r="J1130" i="16"/>
  <c r="K1130" i="16" s="1"/>
  <c r="H1130" i="16"/>
  <c r="J1144" i="16"/>
  <c r="K1144" i="16" s="1"/>
  <c r="H1144" i="16"/>
  <c r="J1160" i="16"/>
  <c r="K1160" i="16" s="1"/>
  <c r="H1160" i="16"/>
  <c r="J1174" i="16"/>
  <c r="K1174" i="16" s="1"/>
  <c r="H1174" i="16"/>
  <c r="H1199" i="16"/>
  <c r="J1199" i="16"/>
  <c r="K1199" i="16" s="1"/>
  <c r="H1219" i="16"/>
  <c r="J1219" i="16"/>
  <c r="K1219" i="16" s="1"/>
  <c r="J1227" i="16"/>
  <c r="K1227" i="16" s="1"/>
  <c r="H1227" i="16"/>
  <c r="J1238" i="16"/>
  <c r="K1238" i="16" s="1"/>
  <c r="H1238" i="16"/>
  <c r="J1249" i="16"/>
  <c r="K1249" i="16" s="1"/>
  <c r="H1249" i="16"/>
  <c r="J1259" i="16"/>
  <c r="K1259" i="16" s="1"/>
  <c r="H1259" i="16"/>
  <c r="J1273" i="16"/>
  <c r="K1273" i="16" s="1"/>
  <c r="H1273" i="16"/>
  <c r="K909" i="16"/>
  <c r="H909" i="16"/>
  <c r="H1014" i="16"/>
  <c r="J1014" i="16"/>
  <c r="K1014" i="16" s="1"/>
  <c r="J1052" i="16"/>
  <c r="K1052" i="16" s="1"/>
  <c r="H1052" i="16"/>
  <c r="H1101" i="16"/>
  <c r="J1101" i="16"/>
  <c r="K1101" i="16" s="1"/>
  <c r="J1182" i="16"/>
  <c r="K1182" i="16" s="1"/>
  <c r="H1182" i="16"/>
  <c r="H1241" i="16"/>
  <c r="J1241" i="16"/>
  <c r="K1241" i="16" s="1"/>
  <c r="H977" i="16"/>
  <c r="J977" i="16"/>
  <c r="K977" i="16" s="1"/>
  <c r="H1033" i="16"/>
  <c r="J1033" i="16"/>
  <c r="K1033" i="16" s="1"/>
  <c r="J1086" i="16"/>
  <c r="K1086" i="16" s="1"/>
  <c r="H1086" i="16"/>
  <c r="J1186" i="16"/>
  <c r="K1186" i="16" s="1"/>
  <c r="H1186" i="16"/>
  <c r="H1280" i="16"/>
  <c r="J1280" i="16"/>
  <c r="K1280" i="16" s="1"/>
  <c r="J978" i="16"/>
  <c r="K978" i="16" s="1"/>
  <c r="H978" i="16"/>
  <c r="J1016" i="16"/>
  <c r="K1016" i="16" s="1"/>
  <c r="H1016" i="16"/>
  <c r="J1057" i="16"/>
  <c r="K1057" i="16" s="1"/>
  <c r="H1057" i="16"/>
  <c r="J1095" i="16"/>
  <c r="K1095" i="16" s="1"/>
  <c r="H1095" i="16"/>
  <c r="J1154" i="16"/>
  <c r="K1154" i="16" s="1"/>
  <c r="H1154" i="16"/>
  <c r="H969" i="16"/>
  <c r="J969" i="16"/>
  <c r="K969" i="16" s="1"/>
  <c r="J992" i="16"/>
  <c r="K992" i="16" s="1"/>
  <c r="H992" i="16"/>
  <c r="H1010" i="16"/>
  <c r="J1010" i="16"/>
  <c r="K1010" i="16" s="1"/>
  <c r="J1036" i="16"/>
  <c r="K1036" i="16" s="1"/>
  <c r="H1036" i="16"/>
  <c r="J1071" i="16"/>
  <c r="K1071" i="16" s="1"/>
  <c r="H1071" i="16"/>
  <c r="H1097" i="16"/>
  <c r="J1097" i="16"/>
  <c r="K1097" i="16" s="1"/>
  <c r="J1115" i="16"/>
  <c r="K1115" i="16" s="1"/>
  <c r="H1115" i="16"/>
  <c r="H1156" i="16"/>
  <c r="J1156" i="16"/>
  <c r="K1156" i="16" s="1"/>
  <c r="J1218" i="16"/>
  <c r="K1218" i="16" s="1"/>
  <c r="H1218" i="16"/>
  <c r="J1258" i="16"/>
  <c r="K1258" i="16" s="1"/>
  <c r="H1258" i="16"/>
  <c r="J1020" i="16"/>
  <c r="K1020" i="16" s="1"/>
  <c r="H1020" i="16"/>
  <c r="H1038" i="16"/>
  <c r="J1038" i="16"/>
  <c r="K1038" i="16" s="1"/>
  <c r="H1050" i="16"/>
  <c r="J1050" i="16"/>
  <c r="K1050" i="16" s="1"/>
  <c r="J1073" i="16"/>
  <c r="K1073" i="16" s="1"/>
  <c r="H1073" i="16"/>
  <c r="J1083" i="16"/>
  <c r="K1083" i="16" s="1"/>
  <c r="H1083" i="16"/>
  <c r="H1091" i="16"/>
  <c r="J1091" i="16"/>
  <c r="K1091" i="16" s="1"/>
  <c r="J1099" i="16"/>
  <c r="K1099" i="16" s="1"/>
  <c r="H1099" i="16"/>
  <c r="J1109" i="16"/>
  <c r="K1109" i="16" s="1"/>
  <c r="H1109" i="16"/>
  <c r="J1117" i="16"/>
  <c r="K1117" i="16" s="1"/>
  <c r="H1117" i="16"/>
  <c r="H1131" i="16"/>
  <c r="J1131" i="16"/>
  <c r="K1131" i="16" s="1"/>
  <c r="H1145" i="16"/>
  <c r="J1145" i="16"/>
  <c r="K1145" i="16" s="1"/>
  <c r="J1161" i="16"/>
  <c r="K1161" i="16" s="1"/>
  <c r="H1161" i="16"/>
  <c r="J1177" i="16"/>
  <c r="K1177" i="16" s="1"/>
  <c r="H1177" i="16"/>
  <c r="H1203" i="16"/>
  <c r="J1203" i="16"/>
  <c r="K1203" i="16" s="1"/>
  <c r="H1220" i="16"/>
  <c r="J1220" i="16"/>
  <c r="K1220" i="16" s="1"/>
  <c r="H1228" i="16"/>
  <c r="J1228" i="16"/>
  <c r="K1228" i="16" s="1"/>
  <c r="J1239" i="16"/>
  <c r="K1239" i="16" s="1"/>
  <c r="H1239" i="16"/>
  <c r="J1250" i="16"/>
  <c r="K1250" i="16" s="1"/>
  <c r="H1250" i="16"/>
  <c r="J1260" i="16"/>
  <c r="K1260" i="16" s="1"/>
  <c r="H1260" i="16"/>
  <c r="H1274" i="16"/>
  <c r="J1274" i="16"/>
  <c r="K1274" i="16" s="1"/>
  <c r="J913" i="16"/>
  <c r="K913" i="16" s="1"/>
  <c r="H913" i="16"/>
  <c r="H910" i="16"/>
  <c r="K910" i="16"/>
  <c r="H985" i="16"/>
  <c r="J985" i="16"/>
  <c r="K985" i="16" s="1"/>
  <c r="H1075" i="16"/>
  <c r="J1075" i="16"/>
  <c r="K1075" i="16" s="1"/>
  <c r="J1149" i="16"/>
  <c r="K1149" i="16" s="1"/>
  <c r="H1149" i="16"/>
  <c r="J1007" i="16"/>
  <c r="K1007" i="16" s="1"/>
  <c r="H1007" i="16"/>
  <c r="H1076" i="16"/>
  <c r="J1076" i="16"/>
  <c r="K1076" i="16" s="1"/>
  <c r="H1112" i="16"/>
  <c r="J1112" i="16"/>
  <c r="K1112" i="16" s="1"/>
  <c r="J1168" i="16"/>
  <c r="K1168" i="16" s="1"/>
  <c r="H1168" i="16"/>
  <c r="J1242" i="16"/>
  <c r="K1242" i="16" s="1"/>
  <c r="H1242" i="16"/>
  <c r="H998" i="16"/>
  <c r="J998" i="16"/>
  <c r="K998" i="16" s="1"/>
  <c r="H1034" i="16"/>
  <c r="J1034" i="16"/>
  <c r="K1034" i="16" s="1"/>
  <c r="J1087" i="16"/>
  <c r="K1087" i="16" s="1"/>
  <c r="H1087" i="16"/>
  <c r="J1169" i="16"/>
  <c r="K1169" i="16" s="1"/>
  <c r="H1169" i="16"/>
  <c r="J1000" i="16"/>
  <c r="K1000" i="16" s="1"/>
  <c r="H1000" i="16"/>
  <c r="H1026" i="16"/>
  <c r="J1026" i="16"/>
  <c r="K1026" i="16" s="1"/>
  <c r="J1047" i="16"/>
  <c r="K1047" i="16" s="1"/>
  <c r="H1047" i="16"/>
  <c r="J1079" i="16"/>
  <c r="K1079" i="16" s="1"/>
  <c r="H1079" i="16"/>
  <c r="J1107" i="16"/>
  <c r="K1107" i="16" s="1"/>
  <c r="H1107" i="16"/>
  <c r="J1143" i="16"/>
  <c r="K1143" i="16" s="1"/>
  <c r="H1143" i="16"/>
  <c r="H1195" i="16"/>
  <c r="J1195" i="16"/>
  <c r="K1195" i="16" s="1"/>
  <c r="J1226" i="16"/>
  <c r="K1226" i="16" s="1"/>
  <c r="H1226" i="16"/>
  <c r="H1248" i="16"/>
  <c r="J1248" i="16"/>
  <c r="K1248" i="16" s="1"/>
  <c r="H1269" i="16"/>
  <c r="J1269" i="16"/>
  <c r="K1269" i="16" s="1"/>
  <c r="J962" i="16"/>
  <c r="K962" i="16" s="1"/>
  <c r="H962" i="16"/>
  <c r="J971" i="16"/>
  <c r="K971" i="16" s="1"/>
  <c r="H971" i="16"/>
  <c r="H983" i="16"/>
  <c r="J983" i="16"/>
  <c r="K983" i="16" s="1"/>
  <c r="H994" i="16"/>
  <c r="J994" i="16"/>
  <c r="K994" i="16" s="1"/>
  <c r="H1002" i="16"/>
  <c r="J1002" i="16"/>
  <c r="K1002" i="16" s="1"/>
  <c r="J1012" i="16"/>
  <c r="K1012" i="16" s="1"/>
  <c r="H1012" i="16"/>
  <c r="J1030" i="16"/>
  <c r="K1030" i="16" s="1"/>
  <c r="H1030" i="16"/>
  <c r="J1062" i="16"/>
  <c r="K1062" i="16" s="1"/>
  <c r="H1062" i="16"/>
  <c r="H963" i="16"/>
  <c r="J963" i="16"/>
  <c r="K963" i="16" s="1"/>
  <c r="H972" i="16"/>
  <c r="J972" i="16"/>
  <c r="K972" i="16" s="1"/>
  <c r="J984" i="16"/>
  <c r="K984" i="16" s="1"/>
  <c r="H984" i="16"/>
  <c r="J995" i="16"/>
  <c r="K995" i="16" s="1"/>
  <c r="H995" i="16"/>
  <c r="J1005" i="16"/>
  <c r="K1005" i="16" s="1"/>
  <c r="H1005" i="16"/>
  <c r="J1013" i="16"/>
  <c r="K1013" i="16" s="1"/>
  <c r="H1013" i="16"/>
  <c r="J1021" i="16"/>
  <c r="K1021" i="16" s="1"/>
  <c r="H1021" i="16"/>
  <c r="J1031" i="16"/>
  <c r="K1031" i="16" s="1"/>
  <c r="H1031" i="16"/>
  <c r="H1039" i="16"/>
  <c r="J1039" i="16"/>
  <c r="K1039" i="16" s="1"/>
  <c r="H1051" i="16"/>
  <c r="J1051" i="16"/>
  <c r="K1051" i="16" s="1"/>
  <c r="J1063" i="16"/>
  <c r="K1063" i="16" s="1"/>
  <c r="H1063" i="16"/>
  <c r="J1074" i="16"/>
  <c r="K1074" i="16" s="1"/>
  <c r="H1074" i="16"/>
  <c r="H1084" i="16"/>
  <c r="J1084" i="16"/>
  <c r="K1084" i="16" s="1"/>
  <c r="J1092" i="16"/>
  <c r="K1092" i="16" s="1"/>
  <c r="H1092" i="16"/>
  <c r="J1100" i="16"/>
  <c r="K1100" i="16" s="1"/>
  <c r="H1100" i="16"/>
  <c r="J1110" i="16"/>
  <c r="K1110" i="16" s="1"/>
  <c r="H1110" i="16"/>
  <c r="H1118" i="16"/>
  <c r="J1118" i="16"/>
  <c r="K1118" i="16" s="1"/>
  <c r="J1133" i="16"/>
  <c r="K1133" i="16" s="1"/>
  <c r="H1133" i="16"/>
  <c r="H1148" i="16"/>
  <c r="J1148" i="16"/>
  <c r="K1148" i="16" s="1"/>
  <c r="J1163" i="16"/>
  <c r="K1163" i="16" s="1"/>
  <c r="H1163" i="16"/>
  <c r="J1178" i="16"/>
  <c r="K1178" i="16" s="1"/>
  <c r="H1178" i="16"/>
  <c r="J1204" i="16"/>
  <c r="K1204" i="16" s="1"/>
  <c r="H1204" i="16"/>
  <c r="J1221" i="16"/>
  <c r="K1221" i="16" s="1"/>
  <c r="H1221" i="16"/>
  <c r="J1232" i="16"/>
  <c r="K1232" i="16" s="1"/>
  <c r="H1232" i="16"/>
  <c r="J1240" i="16"/>
  <c r="K1240" i="16" s="1"/>
  <c r="H1240" i="16"/>
  <c r="J1251" i="16"/>
  <c r="K1251" i="16" s="1"/>
  <c r="H1251" i="16"/>
  <c r="J1261" i="16"/>
  <c r="K1261" i="16" s="1"/>
  <c r="H1261" i="16"/>
  <c r="J1278" i="16"/>
  <c r="K1278" i="16" s="1"/>
  <c r="H1278" i="16"/>
  <c r="K911" i="16"/>
  <c r="H911" i="16"/>
  <c r="K901" i="16"/>
  <c r="H901" i="16"/>
  <c r="L1099" i="16" l="1"/>
  <c r="L1218" i="16"/>
  <c r="L1071" i="16"/>
  <c r="L1016" i="16"/>
  <c r="L1086" i="16"/>
  <c r="L1182" i="16"/>
  <c r="L909" i="16"/>
  <c r="L1238" i="16"/>
  <c r="L1174" i="16"/>
  <c r="L1116" i="16"/>
  <c r="L1080" i="16"/>
  <c r="L1037" i="16"/>
  <c r="L1001" i="16"/>
  <c r="L1237" i="16"/>
  <c r="L1060" i="16"/>
  <c r="L1069" i="16"/>
  <c r="L1120" i="16"/>
  <c r="L1233" i="16"/>
  <c r="L1247" i="16"/>
  <c r="L1191" i="16"/>
  <c r="L1125" i="16"/>
  <c r="L1046" i="16"/>
  <c r="L1009" i="16"/>
  <c r="L966" i="16"/>
  <c r="L1044" i="16"/>
  <c r="L1252" i="16"/>
  <c r="L1032" i="16"/>
  <c r="L1103" i="16"/>
  <c r="L927" i="16"/>
  <c r="L492" i="16"/>
  <c r="L486" i="16"/>
  <c r="L958" i="16"/>
  <c r="L484" i="16"/>
  <c r="L525" i="16"/>
  <c r="L1208" i="16"/>
  <c r="L205" i="16"/>
  <c r="L921" i="16"/>
  <c r="L920" i="16"/>
  <c r="L490" i="16"/>
  <c r="L524" i="16"/>
  <c r="L918" i="16"/>
  <c r="L929" i="16"/>
  <c r="L922" i="16"/>
  <c r="L1178" i="16"/>
  <c r="L1005" i="16"/>
  <c r="L1087" i="16"/>
  <c r="L1168" i="16"/>
  <c r="L1149" i="16"/>
  <c r="L913" i="16"/>
  <c r="L1239" i="16"/>
  <c r="L1177" i="16"/>
  <c r="L1117" i="16"/>
  <c r="L1083" i="16"/>
  <c r="L1020" i="16"/>
  <c r="L914" i="16"/>
  <c r="L911" i="16"/>
  <c r="L1240" i="16"/>
  <c r="L962" i="16"/>
  <c r="L1047" i="16"/>
  <c r="L994" i="16"/>
  <c r="L1269" i="16"/>
  <c r="L1026" i="16"/>
  <c r="L1112" i="16"/>
  <c r="L1075" i="16"/>
  <c r="L1097" i="16"/>
  <c r="L1241" i="16"/>
  <c r="L1255" i="16"/>
  <c r="L1214" i="16"/>
  <c r="L1058" i="16"/>
  <c r="L980" i="16"/>
  <c r="L1102" i="16"/>
  <c r="L1224" i="16"/>
  <c r="L493" i="16"/>
  <c r="L767" i="16"/>
  <c r="L907" i="16"/>
  <c r="L485" i="16"/>
  <c r="L957" i="16"/>
  <c r="L915" i="16"/>
  <c r="L1261" i="16"/>
  <c r="L1100" i="16"/>
  <c r="L1021" i="16"/>
  <c r="L1107" i="16"/>
  <c r="L1260" i="16"/>
  <c r="L766" i="16"/>
  <c r="L908" i="16"/>
  <c r="L495" i="16"/>
  <c r="L491" i="16"/>
  <c r="L494" i="16"/>
  <c r="L483" i="16"/>
  <c r="L1221" i="16"/>
  <c r="L1063" i="16"/>
  <c r="L1030" i="16"/>
  <c r="L1000" i="16"/>
  <c r="L984" i="16"/>
  <c r="L1115" i="16"/>
  <c r="L1052" i="16"/>
  <c r="L522" i="16"/>
  <c r="L523" i="16"/>
  <c r="L931" i="16"/>
  <c r="L487" i="16"/>
  <c r="L926" i="16"/>
  <c r="L764" i="16"/>
  <c r="L935" i="16"/>
  <c r="L763" i="16"/>
  <c r="L934" i="16"/>
  <c r="L526" i="16"/>
  <c r="L916" i="16"/>
  <c r="L932" i="16"/>
  <c r="L925" i="16"/>
  <c r="L912" i="16"/>
  <c r="L1051" i="16"/>
  <c r="L972" i="16"/>
  <c r="L910" i="16"/>
  <c r="L1203" i="16"/>
  <c r="L1131" i="16"/>
  <c r="L1091" i="16"/>
  <c r="L1029" i="16"/>
  <c r="L1038" i="16"/>
  <c r="L1156" i="16"/>
  <c r="L1033" i="16"/>
  <c r="L1101" i="16"/>
  <c r="L993" i="16"/>
  <c r="L1173" i="16"/>
  <c r="L1018" i="16"/>
  <c r="L1065" i="16"/>
  <c r="L1284" i="16"/>
  <c r="L1236" i="16"/>
  <c r="L1114" i="16"/>
  <c r="L999" i="16"/>
  <c r="L1045" i="16"/>
  <c r="L1138" i="16"/>
  <c r="L215" i="16"/>
  <c r="L1259" i="16"/>
  <c r="L1144" i="16"/>
  <c r="L1098" i="16"/>
  <c r="L1061" i="16"/>
  <c r="L982" i="16"/>
  <c r="L1268" i="16"/>
  <c r="L1155" i="16"/>
  <c r="L220" i="16"/>
  <c r="L201" i="16"/>
  <c r="L1034" i="16"/>
  <c r="L1274" i="16"/>
  <c r="L1228" i="16"/>
  <c r="L1014" i="16"/>
  <c r="L1199" i="16"/>
  <c r="L1011" i="16"/>
  <c r="L1089" i="16"/>
  <c r="L1056" i="16"/>
  <c r="L214" i="16"/>
  <c r="L200" i="16"/>
  <c r="L1137" i="16"/>
  <c r="L213" i="16"/>
  <c r="L221" i="16"/>
  <c r="L981" i="16"/>
  <c r="L1104" i="16"/>
  <c r="L1025" i="16"/>
  <c r="L991" i="16"/>
  <c r="L1264" i="16"/>
  <c r="L1213" i="16"/>
  <c r="L986" i="16"/>
  <c r="L976" i="16"/>
  <c r="L990" i="16"/>
  <c r="L1094" i="16"/>
  <c r="L1262" i="16"/>
  <c r="L1010" i="16"/>
  <c r="L1280" i="16"/>
  <c r="L1019" i="16"/>
  <c r="L1126" i="16"/>
  <c r="L1043" i="16"/>
  <c r="L1223" i="16"/>
  <c r="L1251" i="16"/>
  <c r="L1079" i="16"/>
  <c r="L1036" i="16"/>
  <c r="L1227" i="16"/>
  <c r="L1108" i="16"/>
  <c r="L1167" i="16"/>
  <c r="L1283" i="16"/>
  <c r="L1113" i="16"/>
  <c r="L1015" i="16"/>
  <c r="L1093" i="16"/>
  <c r="L1118" i="16"/>
  <c r="L1084" i="16"/>
  <c r="L1039" i="16"/>
  <c r="L963" i="16"/>
  <c r="L1002" i="16"/>
  <c r="L1195" i="16"/>
  <c r="L977" i="16"/>
  <c r="L1219" i="16"/>
  <c r="L1253" i="16"/>
  <c r="L997" i="16"/>
  <c r="L1111" i="16"/>
  <c r="L1225" i="16"/>
  <c r="L1070" i="16"/>
  <c r="L1077" i="16"/>
  <c r="L1150" i="16"/>
  <c r="L1119" i="16"/>
  <c r="L1013" i="16"/>
  <c r="L1226" i="16"/>
  <c r="L1160" i="16"/>
  <c r="L1072" i="16"/>
  <c r="L1008" i="16"/>
  <c r="L1035" i="16"/>
  <c r="L1235" i="16"/>
  <c r="L1234" i="16"/>
  <c r="L1006" i="16"/>
  <c r="L965" i="16"/>
  <c r="L1095" i="16"/>
  <c r="L1133" i="16"/>
  <c r="L971" i="16"/>
  <c r="L1250" i="16"/>
  <c r="L1078" i="16"/>
  <c r="L1092" i="16"/>
  <c r="L1169" i="16"/>
  <c r="L978" i="16"/>
  <c r="L1278" i="16"/>
  <c r="L1163" i="16"/>
  <c r="L1074" i="16"/>
  <c r="L1031" i="16"/>
  <c r="L995" i="16"/>
  <c r="L1143" i="16"/>
  <c r="L1161" i="16"/>
  <c r="L1109" i="16"/>
  <c r="L1073" i="16"/>
  <c r="L1258" i="16"/>
  <c r="L992" i="16"/>
  <c r="L1057" i="16"/>
  <c r="L1186" i="16"/>
  <c r="L1249" i="16"/>
  <c r="L1130" i="16"/>
  <c r="L1090" i="16"/>
  <c r="L1049" i="16"/>
  <c r="L970" i="16"/>
  <c r="L1124" i="16"/>
  <c r="L1209" i="16"/>
  <c r="L1279" i="16"/>
  <c r="L1064" i="16"/>
  <c r="L1140" i="16"/>
  <c r="L1096" i="16"/>
  <c r="L1017" i="16"/>
  <c r="L1254" i="16"/>
  <c r="L1190" i="16"/>
  <c r="L1024" i="16"/>
  <c r="L1085" i="16"/>
  <c r="L1263" i="16"/>
  <c r="L1222" i="16"/>
  <c r="L996" i="16"/>
  <c r="L901" i="16"/>
  <c r="L1007" i="16"/>
  <c r="L1154" i="16"/>
  <c r="L1232" i="16"/>
  <c r="L1110" i="16"/>
  <c r="L1062" i="16"/>
  <c r="L1148" i="16"/>
  <c r="L983" i="16"/>
  <c r="L1248" i="16"/>
  <c r="L998" i="16"/>
  <c r="L1076" i="16"/>
  <c r="L985" i="16"/>
  <c r="L1220" i="16"/>
  <c r="L1145" i="16"/>
  <c r="L1050" i="16"/>
  <c r="L969" i="16"/>
  <c r="L1022" i="16"/>
  <c r="L1088" i="16"/>
  <c r="L968" i="16"/>
  <c r="L1246" i="16"/>
  <c r="L1139" i="16"/>
  <c r="L1204" i="16"/>
  <c r="L1012" i="16"/>
  <c r="L1242" i="16"/>
  <c r="L1273" i="16"/>
  <c r="L1172" i="16"/>
  <c r="L1023" i="16"/>
  <c r="L964" i="16"/>
  <c r="C1299" i="16"/>
  <c r="E1296" i="16"/>
  <c r="E1322" i="16"/>
  <c r="E1321" i="16"/>
  <c r="E1320" i="16"/>
  <c r="E1319" i="16"/>
  <c r="E1318" i="16"/>
  <c r="E1317" i="16"/>
  <c r="E1316" i="16"/>
  <c r="E1315" i="16"/>
  <c r="E1314" i="16"/>
  <c r="E1313" i="16"/>
  <c r="E1312" i="16"/>
  <c r="E1311" i="16"/>
  <c r="E1310" i="16"/>
  <c r="E1309" i="16"/>
  <c r="E1308" i="16"/>
  <c r="E1325" i="16"/>
  <c r="J1325" i="16" s="1"/>
  <c r="E1324" i="16"/>
  <c r="J1324" i="16" s="1"/>
  <c r="E1323" i="16"/>
  <c r="J1323" i="16" s="1"/>
  <c r="J1296" i="16" l="1"/>
  <c r="K1296" i="16" s="1"/>
  <c r="H1296" i="16"/>
  <c r="K1323" i="16"/>
  <c r="H1323" i="16"/>
  <c r="K1321" i="16"/>
  <c r="H1321" i="16"/>
  <c r="H1322" i="16"/>
  <c r="K1322" i="16"/>
  <c r="H1310" i="16"/>
  <c r="K1310" i="16"/>
  <c r="K1311" i="16"/>
  <c r="H1311" i="16"/>
  <c r="K1320" i="16"/>
  <c r="H1320" i="16"/>
  <c r="K1314" i="16"/>
  <c r="H1314" i="16"/>
  <c r="K1325" i="16"/>
  <c r="H1325" i="16"/>
  <c r="H1315" i="16"/>
  <c r="K1315" i="16"/>
  <c r="K1313" i="16"/>
  <c r="H1313" i="16"/>
  <c r="K1316" i="16"/>
  <c r="H1316" i="16"/>
  <c r="K1318" i="16"/>
  <c r="H1318" i="16"/>
  <c r="K1319" i="16"/>
  <c r="H1319" i="16"/>
  <c r="H1312" i="16"/>
  <c r="K1312" i="16"/>
  <c r="H1324" i="16"/>
  <c r="K1324" i="16"/>
  <c r="K1308" i="16"/>
  <c r="H1308" i="16"/>
  <c r="K1309" i="16"/>
  <c r="H1309" i="16"/>
  <c r="H1317" i="16"/>
  <c r="K1317" i="16"/>
  <c r="E519" i="16"/>
  <c r="E518" i="16"/>
  <c r="E517" i="16"/>
  <c r="E516" i="16"/>
  <c r="E515" i="16"/>
  <c r="E514" i="16"/>
  <c r="E513" i="16"/>
  <c r="E512" i="16"/>
  <c r="E511" i="16"/>
  <c r="E510" i="16"/>
  <c r="E509" i="16"/>
  <c r="E508" i="16"/>
  <c r="E507" i="16"/>
  <c r="E748" i="16"/>
  <c r="E747" i="16"/>
  <c r="E746" i="16"/>
  <c r="E745" i="16"/>
  <c r="E744" i="16"/>
  <c r="E743" i="16"/>
  <c r="E742" i="16"/>
  <c r="E741" i="16"/>
  <c r="E740" i="16"/>
  <c r="E739" i="16"/>
  <c r="E738" i="16"/>
  <c r="E737" i="16"/>
  <c r="E736" i="16"/>
  <c r="E735" i="16"/>
  <c r="E734" i="16"/>
  <c r="E733" i="16"/>
  <c r="E732" i="16"/>
  <c r="E731" i="16"/>
  <c r="E730" i="16"/>
  <c r="E729" i="16"/>
  <c r="E728" i="16"/>
  <c r="E727" i="16"/>
  <c r="E726" i="16"/>
  <c r="E725" i="16"/>
  <c r="E724" i="16"/>
  <c r="E723" i="16"/>
  <c r="E722" i="16"/>
  <c r="E721" i="16"/>
  <c r="E720" i="16"/>
  <c r="E719" i="16"/>
  <c r="E718" i="16"/>
  <c r="E717" i="16"/>
  <c r="E716" i="16"/>
  <c r="E715" i="16"/>
  <c r="E714" i="16"/>
  <c r="E713" i="16"/>
  <c r="E712" i="16"/>
  <c r="E711" i="16"/>
  <c r="E710" i="16"/>
  <c r="E709" i="16"/>
  <c r="E708" i="16"/>
  <c r="E707" i="16"/>
  <c r="E706" i="16"/>
  <c r="E705" i="16"/>
  <c r="E704" i="16"/>
  <c r="E703" i="16"/>
  <c r="E702" i="16"/>
  <c r="E701" i="16"/>
  <c r="E700" i="16"/>
  <c r="E699" i="16"/>
  <c r="E698" i="16"/>
  <c r="E697" i="16"/>
  <c r="E696" i="16"/>
  <c r="E695" i="16"/>
  <c r="E694" i="16"/>
  <c r="E693" i="16"/>
  <c r="E692" i="16"/>
  <c r="E691" i="16"/>
  <c r="E690" i="16"/>
  <c r="E689" i="16"/>
  <c r="E688" i="16"/>
  <c r="E687" i="16"/>
  <c r="E686" i="16"/>
  <c r="E685" i="16"/>
  <c r="E684" i="16"/>
  <c r="E683" i="16"/>
  <c r="E682" i="16"/>
  <c r="E681" i="16"/>
  <c r="E680" i="16"/>
  <c r="E679" i="16"/>
  <c r="E678" i="16"/>
  <c r="E677" i="16"/>
  <c r="E676" i="16"/>
  <c r="E675" i="16"/>
  <c r="E674" i="16"/>
  <c r="E673" i="16"/>
  <c r="E672" i="16"/>
  <c r="E671" i="16"/>
  <c r="E670" i="16"/>
  <c r="E669" i="16"/>
  <c r="E668" i="16"/>
  <c r="E667" i="16"/>
  <c r="E666" i="16"/>
  <c r="E665" i="16"/>
  <c r="E664" i="16"/>
  <c r="E663" i="16"/>
  <c r="E662" i="16"/>
  <c r="E661" i="16"/>
  <c r="E660" i="16"/>
  <c r="E659" i="16"/>
  <c r="E658" i="16"/>
  <c r="E657" i="16"/>
  <c r="E656" i="16"/>
  <c r="E655" i="16"/>
  <c r="E654" i="16"/>
  <c r="E653" i="16"/>
  <c r="E652" i="16"/>
  <c r="E651" i="16"/>
  <c r="E650" i="16"/>
  <c r="E649" i="16"/>
  <c r="E648" i="16"/>
  <c r="E647" i="16"/>
  <c r="E646" i="16"/>
  <c r="E645" i="16"/>
  <c r="E644" i="16"/>
  <c r="E643" i="16"/>
  <c r="E642" i="16"/>
  <c r="E641" i="16"/>
  <c r="E640" i="16"/>
  <c r="E639" i="16"/>
  <c r="E638" i="16"/>
  <c r="E637" i="16"/>
  <c r="E636" i="16"/>
  <c r="E635" i="16"/>
  <c r="E634" i="16"/>
  <c r="E633" i="16"/>
  <c r="E632" i="16"/>
  <c r="E631" i="16"/>
  <c r="E630" i="16"/>
  <c r="E629" i="16"/>
  <c r="E628" i="16"/>
  <c r="E627" i="16"/>
  <c r="E626" i="16"/>
  <c r="E625" i="16"/>
  <c r="E624" i="16"/>
  <c r="E623" i="16"/>
  <c r="E622" i="16"/>
  <c r="E621" i="16"/>
  <c r="E620" i="16"/>
  <c r="E619" i="16"/>
  <c r="E618" i="16"/>
  <c r="E617" i="16"/>
  <c r="E616" i="16"/>
  <c r="E615" i="16"/>
  <c r="E614" i="16"/>
  <c r="E613" i="16"/>
  <c r="E612" i="16"/>
  <c r="E611" i="16"/>
  <c r="E610" i="16"/>
  <c r="E609" i="16"/>
  <c r="E608" i="16"/>
  <c r="E607" i="16"/>
  <c r="E606" i="16"/>
  <c r="E605" i="16"/>
  <c r="E604" i="16"/>
  <c r="E603" i="16"/>
  <c r="E602" i="16"/>
  <c r="E601" i="16"/>
  <c r="E600" i="16"/>
  <c r="E599" i="16"/>
  <c r="E598" i="16"/>
  <c r="E597" i="16"/>
  <c r="E596" i="16"/>
  <c r="E595" i="16"/>
  <c r="E594" i="16"/>
  <c r="E593" i="16"/>
  <c r="E592" i="16"/>
  <c r="E591" i="16"/>
  <c r="E590" i="16"/>
  <c r="E589" i="16"/>
  <c r="E588" i="16"/>
  <c r="E587" i="16"/>
  <c r="E586" i="16"/>
  <c r="E585" i="16"/>
  <c r="E584" i="16"/>
  <c r="E583" i="16"/>
  <c r="E582" i="16"/>
  <c r="E581" i="16"/>
  <c r="E580" i="16"/>
  <c r="E579" i="16"/>
  <c r="E578" i="16"/>
  <c r="E577" i="16"/>
  <c r="E576" i="16"/>
  <c r="E575" i="16"/>
  <c r="E574" i="16"/>
  <c r="E573" i="16"/>
  <c r="E572" i="16"/>
  <c r="E571" i="16"/>
  <c r="E570" i="16"/>
  <c r="E569" i="16"/>
  <c r="E568" i="16"/>
  <c r="E567" i="16"/>
  <c r="E566" i="16"/>
  <c r="E565" i="16"/>
  <c r="E564" i="16"/>
  <c r="E563" i="16"/>
  <c r="E562" i="16"/>
  <c r="E561" i="16"/>
  <c r="E560" i="16"/>
  <c r="E559" i="16"/>
  <c r="E558" i="16"/>
  <c r="E557" i="16"/>
  <c r="E556" i="16"/>
  <c r="E555" i="16"/>
  <c r="E554" i="16"/>
  <c r="E553" i="16"/>
  <c r="E552" i="16"/>
  <c r="E551" i="16"/>
  <c r="E550" i="16"/>
  <c r="E549" i="16"/>
  <c r="E548" i="16"/>
  <c r="E547" i="16"/>
  <c r="E546" i="16"/>
  <c r="E545" i="16"/>
  <c r="E544" i="16"/>
  <c r="E543" i="16"/>
  <c r="E542" i="16"/>
  <c r="E541" i="16"/>
  <c r="E540" i="16"/>
  <c r="E539" i="16"/>
  <c r="E538" i="16"/>
  <c r="E537" i="16"/>
  <c r="E536" i="16"/>
  <c r="E535" i="16"/>
  <c r="E756" i="16"/>
  <c r="E755" i="16"/>
  <c r="E754" i="16"/>
  <c r="E753" i="16"/>
  <c r="E752" i="16"/>
  <c r="E751" i="16"/>
  <c r="E760" i="16"/>
  <c r="E759" i="16"/>
  <c r="E882" i="16"/>
  <c r="E881" i="16"/>
  <c r="E879" i="16"/>
  <c r="E880" i="16"/>
  <c r="E873" i="16"/>
  <c r="E872" i="16"/>
  <c r="E810" i="16"/>
  <c r="E809" i="16"/>
  <c r="E808" i="16"/>
  <c r="E807" i="16"/>
  <c r="E806" i="16"/>
  <c r="E805" i="16"/>
  <c r="E804" i="16"/>
  <c r="E803" i="16"/>
  <c r="E802" i="16"/>
  <c r="E801" i="16"/>
  <c r="E800" i="16"/>
  <c r="E799" i="16"/>
  <c r="E798" i="16"/>
  <c r="E797" i="16"/>
  <c r="E796" i="16"/>
  <c r="E795" i="16"/>
  <c r="E794" i="16"/>
  <c r="E793" i="16"/>
  <c r="E792" i="16"/>
  <c r="E791" i="16"/>
  <c r="E790" i="16"/>
  <c r="E789" i="16"/>
  <c r="E788" i="16"/>
  <c r="E787" i="16"/>
  <c r="E786" i="16"/>
  <c r="E785" i="16"/>
  <c r="E784" i="16"/>
  <c r="E783" i="16"/>
  <c r="E782" i="16"/>
  <c r="E781" i="16"/>
  <c r="E780" i="16"/>
  <c r="E779" i="16"/>
  <c r="E778" i="16"/>
  <c r="E304" i="16"/>
  <c r="E303" i="16"/>
  <c r="E302" i="16"/>
  <c r="E301" i="16"/>
  <c r="E300" i="16"/>
  <c r="E299" i="16"/>
  <c r="E298" i="16"/>
  <c r="E297" i="16"/>
  <c r="E296" i="16"/>
  <c r="E295" i="16"/>
  <c r="E294" i="16"/>
  <c r="E293" i="16"/>
  <c r="E292" i="16"/>
  <c r="E291" i="16"/>
  <c r="E290" i="16"/>
  <c r="E289" i="16"/>
  <c r="E288" i="16"/>
  <c r="E287" i="16"/>
  <c r="E286" i="16"/>
  <c r="E285" i="16"/>
  <c r="E284" i="16"/>
  <c r="E283" i="16"/>
  <c r="E282" i="16"/>
  <c r="E281" i="16"/>
  <c r="E280" i="16"/>
  <c r="E279" i="16"/>
  <c r="E278" i="16"/>
  <c r="E277" i="16"/>
  <c r="E276" i="16"/>
  <c r="E275" i="16"/>
  <c r="E274" i="16"/>
  <c r="E273" i="16"/>
  <c r="E272" i="16"/>
  <c r="E271" i="16"/>
  <c r="E270" i="16"/>
  <c r="E269" i="16"/>
  <c r="E268" i="16"/>
  <c r="E267" i="16"/>
  <c r="E266" i="16"/>
  <c r="E265" i="16"/>
  <c r="E264" i="16"/>
  <c r="E263" i="16"/>
  <c r="E262" i="16"/>
  <c r="E261" i="16"/>
  <c r="E260" i="16"/>
  <c r="E259" i="16"/>
  <c r="E258" i="16"/>
  <c r="E257" i="16"/>
  <c r="E256" i="16"/>
  <c r="E255" i="16"/>
  <c r="E254" i="16"/>
  <c r="E253" i="16"/>
  <c r="E252" i="16"/>
  <c r="E251" i="16"/>
  <c r="E250" i="16"/>
  <c r="E249" i="16"/>
  <c r="E248" i="16"/>
  <c r="E247" i="16"/>
  <c r="E246" i="16"/>
  <c r="E245" i="16"/>
  <c r="E244" i="16"/>
  <c r="E243" i="16"/>
  <c r="E242" i="16"/>
  <c r="E241" i="16"/>
  <c r="E240" i="16"/>
  <c r="E239" i="16"/>
  <c r="E238" i="16"/>
  <c r="E237" i="16"/>
  <c r="E236" i="16"/>
  <c r="E235" i="16"/>
  <c r="E234" i="16"/>
  <c r="E233" i="16"/>
  <c r="E232" i="16"/>
  <c r="E231" i="16"/>
  <c r="E230" i="16"/>
  <c r="E229" i="16"/>
  <c r="E228" i="16"/>
  <c r="E480" i="16"/>
  <c r="E479" i="16"/>
  <c r="E478" i="16"/>
  <c r="E477" i="16"/>
  <c r="E476" i="16"/>
  <c r="E475" i="16"/>
  <c r="E474" i="16"/>
  <c r="E473" i="16"/>
  <c r="E472" i="16"/>
  <c r="E471" i="16"/>
  <c r="E470" i="16"/>
  <c r="E469" i="16"/>
  <c r="E468" i="16"/>
  <c r="E467" i="16"/>
  <c r="E466" i="16"/>
  <c r="E465" i="16"/>
  <c r="E464" i="16"/>
  <c r="E463" i="16"/>
  <c r="E462" i="16"/>
  <c r="E461" i="16"/>
  <c r="E460" i="16"/>
  <c r="E459" i="16"/>
  <c r="E458" i="16"/>
  <c r="E457" i="16"/>
  <c r="E456" i="16"/>
  <c r="E455" i="16"/>
  <c r="E454" i="16"/>
  <c r="E453" i="16"/>
  <c r="E452" i="16"/>
  <c r="E451" i="16"/>
  <c r="E450" i="16"/>
  <c r="E449" i="16"/>
  <c r="E448" i="16"/>
  <c r="E447" i="16"/>
  <c r="E446" i="16"/>
  <c r="E445" i="16"/>
  <c r="E444" i="16"/>
  <c r="E443" i="16"/>
  <c r="E442" i="16"/>
  <c r="E441" i="16"/>
  <c r="E440" i="16"/>
  <c r="E439" i="16"/>
  <c r="E438" i="16"/>
  <c r="E437" i="16"/>
  <c r="E436" i="16"/>
  <c r="E435" i="16"/>
  <c r="E434" i="16"/>
  <c r="E433" i="16"/>
  <c r="E432" i="16"/>
  <c r="E431" i="16"/>
  <c r="E430" i="16"/>
  <c r="E429" i="16"/>
  <c r="E428" i="16"/>
  <c r="E427" i="16"/>
  <c r="E426" i="16"/>
  <c r="E425" i="16"/>
  <c r="E424" i="16"/>
  <c r="E423" i="16"/>
  <c r="E422" i="16"/>
  <c r="E421" i="16"/>
  <c r="E420" i="16"/>
  <c r="E419" i="16"/>
  <c r="E418" i="16"/>
  <c r="E417" i="16"/>
  <c r="E416" i="16"/>
  <c r="E415" i="16"/>
  <c r="E414" i="16"/>
  <c r="E413" i="16"/>
  <c r="E412" i="16"/>
  <c r="E411" i="16"/>
  <c r="E410" i="16"/>
  <c r="E409" i="16"/>
  <c r="E408" i="16"/>
  <c r="E407" i="16"/>
  <c r="E406" i="16"/>
  <c r="E405" i="16"/>
  <c r="E404" i="16"/>
  <c r="E403" i="16"/>
  <c r="E402" i="16"/>
  <c r="E401" i="16"/>
  <c r="E400" i="16"/>
  <c r="E399" i="16"/>
  <c r="E398" i="16"/>
  <c r="E397" i="16"/>
  <c r="E396" i="16"/>
  <c r="E395" i="16"/>
  <c r="E394" i="16"/>
  <c r="E393" i="16"/>
  <c r="E392" i="16"/>
  <c r="E391" i="16"/>
  <c r="E390" i="16"/>
  <c r="E389" i="16"/>
  <c r="E388" i="16"/>
  <c r="E387" i="16"/>
  <c r="E386" i="16"/>
  <c r="E385" i="16"/>
  <c r="E384" i="16"/>
  <c r="E383" i="16"/>
  <c r="E382" i="16"/>
  <c r="E381" i="16"/>
  <c r="E380" i="16"/>
  <c r="E379" i="16"/>
  <c r="E378" i="16"/>
  <c r="E377" i="16"/>
  <c r="E376" i="16"/>
  <c r="E375" i="16"/>
  <c r="E374" i="16"/>
  <c r="E373" i="16"/>
  <c r="E372" i="16"/>
  <c r="E371" i="16"/>
  <c r="E370" i="16"/>
  <c r="E369" i="16"/>
  <c r="E368" i="16"/>
  <c r="E367" i="16"/>
  <c r="E366" i="16"/>
  <c r="E365" i="16"/>
  <c r="E364" i="16"/>
  <c r="E363" i="16"/>
  <c r="E362" i="16"/>
  <c r="E361" i="16"/>
  <c r="E532" i="16"/>
  <c r="E531" i="16"/>
  <c r="E530" i="16"/>
  <c r="E529" i="16"/>
  <c r="L1296" i="16" l="1"/>
  <c r="J794" i="16"/>
  <c r="K794" i="16" s="1"/>
  <c r="L794" i="16" s="1"/>
  <c r="H794" i="16"/>
  <c r="J560" i="16"/>
  <c r="K560" i="16" s="1"/>
  <c r="H560" i="16"/>
  <c r="J608" i="16"/>
  <c r="K608" i="16" s="1"/>
  <c r="H608" i="16"/>
  <c r="J656" i="16"/>
  <c r="K656" i="16" s="1"/>
  <c r="H656" i="16"/>
  <c r="H704" i="16"/>
  <c r="J704" i="16"/>
  <c r="K704" i="16" s="1"/>
  <c r="J510" i="16"/>
  <c r="K510" i="16" s="1"/>
  <c r="H510" i="16"/>
  <c r="J795" i="16"/>
  <c r="K795" i="16" s="1"/>
  <c r="H795" i="16"/>
  <c r="H601" i="16"/>
  <c r="J601" i="16"/>
  <c r="K601" i="16" s="1"/>
  <c r="L601" i="16" s="1"/>
  <c r="H780" i="16"/>
  <c r="J780" i="16"/>
  <c r="K780" i="16" s="1"/>
  <c r="J788" i="16"/>
  <c r="K788" i="16" s="1"/>
  <c r="H788" i="16"/>
  <c r="H796" i="16"/>
  <c r="J796" i="16"/>
  <c r="K796" i="16" s="1"/>
  <c r="J804" i="16"/>
  <c r="K804" i="16" s="1"/>
  <c r="H804" i="16"/>
  <c r="J873" i="16"/>
  <c r="K873" i="16" s="1"/>
  <c r="H873" i="16"/>
  <c r="H752" i="16"/>
  <c r="J752" i="16"/>
  <c r="K752" i="16" s="1"/>
  <c r="L752" i="16" s="1"/>
  <c r="H538" i="16"/>
  <c r="J538" i="16"/>
  <c r="K538" i="16" s="1"/>
  <c r="H546" i="16"/>
  <c r="J546" i="16"/>
  <c r="K546" i="16" s="1"/>
  <c r="L546" i="16" s="1"/>
  <c r="H554" i="16"/>
  <c r="J554" i="16"/>
  <c r="K554" i="16" s="1"/>
  <c r="H562" i="16"/>
  <c r="J562" i="16"/>
  <c r="K562" i="16" s="1"/>
  <c r="L562" i="16" s="1"/>
  <c r="J570" i="16"/>
  <c r="K570" i="16" s="1"/>
  <c r="H570" i="16"/>
  <c r="H578" i="16"/>
  <c r="J578" i="16"/>
  <c r="K578" i="16" s="1"/>
  <c r="L578" i="16" s="1"/>
  <c r="J586" i="16"/>
  <c r="K586" i="16" s="1"/>
  <c r="H586" i="16"/>
  <c r="J594" i="16"/>
  <c r="K594" i="16" s="1"/>
  <c r="H594" i="16"/>
  <c r="J602" i="16"/>
  <c r="K602" i="16" s="1"/>
  <c r="H602" i="16"/>
  <c r="J610" i="16"/>
  <c r="K610" i="16" s="1"/>
  <c r="H610" i="16"/>
  <c r="J618" i="16"/>
  <c r="K618" i="16" s="1"/>
  <c r="L618" i="16" s="1"/>
  <c r="H618" i="16"/>
  <c r="J626" i="16"/>
  <c r="K626" i="16" s="1"/>
  <c r="H626" i="16"/>
  <c r="J634" i="16"/>
  <c r="K634" i="16" s="1"/>
  <c r="H634" i="16"/>
  <c r="J642" i="16"/>
  <c r="K642" i="16" s="1"/>
  <c r="H642" i="16"/>
  <c r="H650" i="16"/>
  <c r="J650" i="16"/>
  <c r="K650" i="16" s="1"/>
  <c r="J658" i="16"/>
  <c r="K658" i="16" s="1"/>
  <c r="H658" i="16"/>
  <c r="J666" i="16"/>
  <c r="K666" i="16" s="1"/>
  <c r="H666" i="16"/>
  <c r="J674" i="16"/>
  <c r="K674" i="16" s="1"/>
  <c r="H674" i="16"/>
  <c r="H682" i="16"/>
  <c r="J682" i="16"/>
  <c r="K682" i="16" s="1"/>
  <c r="J690" i="16"/>
  <c r="K690" i="16" s="1"/>
  <c r="H690" i="16"/>
  <c r="J698" i="16"/>
  <c r="K698" i="16" s="1"/>
  <c r="H698" i="16"/>
  <c r="J706" i="16"/>
  <c r="K706" i="16" s="1"/>
  <c r="H706" i="16"/>
  <c r="H714" i="16"/>
  <c r="J714" i="16"/>
  <c r="K714" i="16" s="1"/>
  <c r="J722" i="16"/>
  <c r="K722" i="16" s="1"/>
  <c r="H722" i="16"/>
  <c r="J730" i="16"/>
  <c r="K730" i="16" s="1"/>
  <c r="H730" i="16"/>
  <c r="J738" i="16"/>
  <c r="K738" i="16" s="1"/>
  <c r="H738" i="16"/>
  <c r="H746" i="16"/>
  <c r="J746" i="16"/>
  <c r="K746" i="16" s="1"/>
  <c r="H512" i="16"/>
  <c r="J512" i="16"/>
  <c r="K512" i="16" s="1"/>
  <c r="L512" i="16" s="1"/>
  <c r="J544" i="16"/>
  <c r="K544" i="16" s="1"/>
  <c r="H544" i="16"/>
  <c r="H680" i="16"/>
  <c r="J680" i="16"/>
  <c r="K680" i="16" s="1"/>
  <c r="L680" i="16" s="1"/>
  <c r="J728" i="16"/>
  <c r="K728" i="16" s="1"/>
  <c r="H728" i="16"/>
  <c r="J803" i="16"/>
  <c r="K803" i="16" s="1"/>
  <c r="H803" i="16"/>
  <c r="J545" i="16"/>
  <c r="K545" i="16" s="1"/>
  <c r="H545" i="16"/>
  <c r="H569" i="16"/>
  <c r="J569" i="16"/>
  <c r="K569" i="16" s="1"/>
  <c r="L569" i="16" s="1"/>
  <c r="J585" i="16"/>
  <c r="K585" i="16" s="1"/>
  <c r="H585" i="16"/>
  <c r="J617" i="16"/>
  <c r="K617" i="16" s="1"/>
  <c r="H617" i="16"/>
  <c r="J649" i="16"/>
  <c r="K649" i="16" s="1"/>
  <c r="H649" i="16"/>
  <c r="H665" i="16"/>
  <c r="J665" i="16"/>
  <c r="K665" i="16" s="1"/>
  <c r="L665" i="16" s="1"/>
  <c r="J681" i="16"/>
  <c r="K681" i="16" s="1"/>
  <c r="H681" i="16"/>
  <c r="J697" i="16"/>
  <c r="K697" i="16" s="1"/>
  <c r="H697" i="16"/>
  <c r="J713" i="16"/>
  <c r="K713" i="16" s="1"/>
  <c r="L713" i="16" s="1"/>
  <c r="H713" i="16"/>
  <c r="J729" i="16"/>
  <c r="K729" i="16" s="1"/>
  <c r="H729" i="16"/>
  <c r="J745" i="16"/>
  <c r="K745" i="16" s="1"/>
  <c r="L745" i="16" s="1"/>
  <c r="H745" i="16"/>
  <c r="H532" i="16"/>
  <c r="J532" i="16"/>
  <c r="K532" i="16" s="1"/>
  <c r="L532" i="16" s="1"/>
  <c r="J781" i="16"/>
  <c r="K781" i="16" s="1"/>
  <c r="L781" i="16" s="1"/>
  <c r="H781" i="16"/>
  <c r="J789" i="16"/>
  <c r="K789" i="16" s="1"/>
  <c r="H789" i="16"/>
  <c r="J797" i="16"/>
  <c r="K797" i="16" s="1"/>
  <c r="L797" i="16" s="1"/>
  <c r="H797" i="16"/>
  <c r="J805" i="16"/>
  <c r="K805" i="16" s="1"/>
  <c r="H805" i="16"/>
  <c r="J880" i="16"/>
  <c r="K880" i="16" s="1"/>
  <c r="L880" i="16" s="1"/>
  <c r="H880" i="16"/>
  <c r="H753" i="16"/>
  <c r="J753" i="16"/>
  <c r="K753" i="16" s="1"/>
  <c r="L753" i="16" s="1"/>
  <c r="J539" i="16"/>
  <c r="K539" i="16" s="1"/>
  <c r="L539" i="16" s="1"/>
  <c r="H539" i="16"/>
  <c r="J547" i="16"/>
  <c r="K547" i="16" s="1"/>
  <c r="H547" i="16"/>
  <c r="J555" i="16"/>
  <c r="K555" i="16" s="1"/>
  <c r="L555" i="16" s="1"/>
  <c r="H555" i="16"/>
  <c r="J563" i="16"/>
  <c r="K563" i="16" s="1"/>
  <c r="H563" i="16"/>
  <c r="J571" i="16"/>
  <c r="K571" i="16" s="1"/>
  <c r="L571" i="16" s="1"/>
  <c r="H571" i="16"/>
  <c r="J579" i="16"/>
  <c r="K579" i="16" s="1"/>
  <c r="H579" i="16"/>
  <c r="J587" i="16"/>
  <c r="K587" i="16" s="1"/>
  <c r="L587" i="16" s="1"/>
  <c r="H587" i="16"/>
  <c r="J595" i="16"/>
  <c r="K595" i="16" s="1"/>
  <c r="H595" i="16"/>
  <c r="J603" i="16"/>
  <c r="K603" i="16" s="1"/>
  <c r="L603" i="16" s="1"/>
  <c r="H603" i="16"/>
  <c r="J611" i="16"/>
  <c r="K611" i="16" s="1"/>
  <c r="H611" i="16"/>
  <c r="J619" i="16"/>
  <c r="K619" i="16" s="1"/>
  <c r="L619" i="16" s="1"/>
  <c r="H619" i="16"/>
  <c r="H627" i="16"/>
  <c r="J627" i="16"/>
  <c r="K627" i="16" s="1"/>
  <c r="L627" i="16" s="1"/>
  <c r="J635" i="16"/>
  <c r="K635" i="16" s="1"/>
  <c r="L635" i="16" s="1"/>
  <c r="H635" i="16"/>
  <c r="H643" i="16"/>
  <c r="J643" i="16"/>
  <c r="K643" i="16" s="1"/>
  <c r="L643" i="16" s="1"/>
  <c r="J651" i="16"/>
  <c r="K651" i="16" s="1"/>
  <c r="L651" i="16" s="1"/>
  <c r="H651" i="16"/>
  <c r="J659" i="16"/>
  <c r="K659" i="16" s="1"/>
  <c r="H659" i="16"/>
  <c r="J667" i="16"/>
  <c r="K667" i="16" s="1"/>
  <c r="L667" i="16" s="1"/>
  <c r="H667" i="16"/>
  <c r="H675" i="16"/>
  <c r="J675" i="16"/>
  <c r="K675" i="16" s="1"/>
  <c r="L675" i="16" s="1"/>
  <c r="J683" i="16"/>
  <c r="K683" i="16" s="1"/>
  <c r="L683" i="16" s="1"/>
  <c r="H683" i="16"/>
  <c r="J691" i="16"/>
  <c r="K691" i="16" s="1"/>
  <c r="H691" i="16"/>
  <c r="H699" i="16"/>
  <c r="J699" i="16"/>
  <c r="K699" i="16" s="1"/>
  <c r="J707" i="16"/>
  <c r="K707" i="16" s="1"/>
  <c r="H707" i="16"/>
  <c r="J715" i="16"/>
  <c r="K715" i="16" s="1"/>
  <c r="L715" i="16" s="1"/>
  <c r="H715" i="16"/>
  <c r="J723" i="16"/>
  <c r="K723" i="16" s="1"/>
  <c r="H723" i="16"/>
  <c r="H731" i="16"/>
  <c r="J731" i="16"/>
  <c r="K731" i="16" s="1"/>
  <c r="H739" i="16"/>
  <c r="J739" i="16"/>
  <c r="K739" i="16" s="1"/>
  <c r="L739" i="16" s="1"/>
  <c r="J747" i="16"/>
  <c r="K747" i="16" s="1"/>
  <c r="L747" i="16" s="1"/>
  <c r="H747" i="16"/>
  <c r="J513" i="16"/>
  <c r="K513" i="16" s="1"/>
  <c r="H513" i="16"/>
  <c r="H786" i="16"/>
  <c r="J786" i="16"/>
  <c r="K786" i="16" s="1"/>
  <c r="J760" i="16"/>
  <c r="K760" i="16" s="1"/>
  <c r="H760" i="16"/>
  <c r="J568" i="16"/>
  <c r="K568" i="16" s="1"/>
  <c r="L568" i="16" s="1"/>
  <c r="H568" i="16"/>
  <c r="J592" i="16"/>
  <c r="K592" i="16" s="1"/>
  <c r="H592" i="16"/>
  <c r="H624" i="16"/>
  <c r="J624" i="16"/>
  <c r="K624" i="16" s="1"/>
  <c r="H648" i="16"/>
  <c r="J648" i="16"/>
  <c r="K648" i="16" s="1"/>
  <c r="L648" i="16" s="1"/>
  <c r="H672" i="16"/>
  <c r="J672" i="16"/>
  <c r="K672" i="16" s="1"/>
  <c r="H712" i="16"/>
  <c r="J712" i="16"/>
  <c r="K712" i="16" s="1"/>
  <c r="L712" i="16" s="1"/>
  <c r="J744" i="16"/>
  <c r="K744" i="16" s="1"/>
  <c r="L744" i="16" s="1"/>
  <c r="H744" i="16"/>
  <c r="H779" i="16"/>
  <c r="J779" i="16"/>
  <c r="K779" i="16" s="1"/>
  <c r="L779" i="16" s="1"/>
  <c r="J553" i="16"/>
  <c r="K553" i="16" s="1"/>
  <c r="L553" i="16" s="1"/>
  <c r="H553" i="16"/>
  <c r="J609" i="16"/>
  <c r="K609" i="16" s="1"/>
  <c r="H609" i="16"/>
  <c r="H782" i="16"/>
  <c r="J782" i="16"/>
  <c r="K782" i="16" s="1"/>
  <c r="J790" i="16"/>
  <c r="K790" i="16" s="1"/>
  <c r="H790" i="16"/>
  <c r="J798" i="16"/>
  <c r="K798" i="16" s="1"/>
  <c r="L798" i="16" s="1"/>
  <c r="H798" i="16"/>
  <c r="J806" i="16"/>
  <c r="K806" i="16" s="1"/>
  <c r="H806" i="16"/>
  <c r="J879" i="16"/>
  <c r="K879" i="16" s="1"/>
  <c r="L879" i="16" s="1"/>
  <c r="H879" i="16"/>
  <c r="J754" i="16"/>
  <c r="K754" i="16" s="1"/>
  <c r="H754" i="16"/>
  <c r="J540" i="16"/>
  <c r="K540" i="16" s="1"/>
  <c r="L540" i="16" s="1"/>
  <c r="H540" i="16"/>
  <c r="J548" i="16"/>
  <c r="K548" i="16" s="1"/>
  <c r="H548" i="16"/>
  <c r="J556" i="16"/>
  <c r="K556" i="16" s="1"/>
  <c r="L556" i="16" s="1"/>
  <c r="H556" i="16"/>
  <c r="H564" i="16"/>
  <c r="J564" i="16"/>
  <c r="K564" i="16" s="1"/>
  <c r="L564" i="16" s="1"/>
  <c r="J572" i="16"/>
  <c r="K572" i="16" s="1"/>
  <c r="L572" i="16" s="1"/>
  <c r="H572" i="16"/>
  <c r="J580" i="16"/>
  <c r="K580" i="16" s="1"/>
  <c r="H580" i="16"/>
  <c r="H588" i="16"/>
  <c r="J588" i="16"/>
  <c r="K588" i="16" s="1"/>
  <c r="H596" i="16"/>
  <c r="J596" i="16"/>
  <c r="K596" i="16" s="1"/>
  <c r="L596" i="16" s="1"/>
  <c r="J604" i="16"/>
  <c r="K604" i="16" s="1"/>
  <c r="L604" i="16" s="1"/>
  <c r="H604" i="16"/>
  <c r="J612" i="16"/>
  <c r="K612" i="16" s="1"/>
  <c r="H612" i="16"/>
  <c r="J620" i="16"/>
  <c r="K620" i="16" s="1"/>
  <c r="L620" i="16" s="1"/>
  <c r="H620" i="16"/>
  <c r="J628" i="16"/>
  <c r="K628" i="16" s="1"/>
  <c r="H628" i="16"/>
  <c r="J636" i="16"/>
  <c r="K636" i="16" s="1"/>
  <c r="L636" i="16" s="1"/>
  <c r="H636" i="16"/>
  <c r="J644" i="16"/>
  <c r="K644" i="16" s="1"/>
  <c r="H644" i="16"/>
  <c r="J652" i="16"/>
  <c r="K652" i="16" s="1"/>
  <c r="L652" i="16" s="1"/>
  <c r="H652" i="16"/>
  <c r="H660" i="16"/>
  <c r="J660" i="16"/>
  <c r="K660" i="16" s="1"/>
  <c r="L660" i="16" s="1"/>
  <c r="J668" i="16"/>
  <c r="K668" i="16" s="1"/>
  <c r="L668" i="16" s="1"/>
  <c r="H668" i="16"/>
  <c r="J676" i="16"/>
  <c r="K676" i="16" s="1"/>
  <c r="H676" i="16"/>
  <c r="J684" i="16"/>
  <c r="K684" i="16" s="1"/>
  <c r="L684" i="16" s="1"/>
  <c r="H684" i="16"/>
  <c r="J692" i="16"/>
  <c r="K692" i="16" s="1"/>
  <c r="H692" i="16"/>
  <c r="J700" i="16"/>
  <c r="K700" i="16" s="1"/>
  <c r="L700" i="16" s="1"/>
  <c r="H700" i="16"/>
  <c r="J708" i="16"/>
  <c r="K708" i="16" s="1"/>
  <c r="H708" i="16"/>
  <c r="H716" i="16"/>
  <c r="J716" i="16"/>
  <c r="K716" i="16" s="1"/>
  <c r="J724" i="16"/>
  <c r="K724" i="16" s="1"/>
  <c r="H724" i="16"/>
  <c r="J732" i="16"/>
  <c r="K732" i="16" s="1"/>
  <c r="L732" i="16" s="1"/>
  <c r="H732" i="16"/>
  <c r="J740" i="16"/>
  <c r="K740" i="16" s="1"/>
  <c r="H740" i="16"/>
  <c r="H748" i="16"/>
  <c r="J748" i="16"/>
  <c r="K748" i="16" s="1"/>
  <c r="H514" i="16"/>
  <c r="J514" i="16"/>
  <c r="K514" i="16" s="1"/>
  <c r="L514" i="16" s="1"/>
  <c r="J531" i="16"/>
  <c r="K531" i="16" s="1"/>
  <c r="L531" i="16" s="1"/>
  <c r="H531" i="16"/>
  <c r="H787" i="16"/>
  <c r="J787" i="16"/>
  <c r="K787" i="16" s="1"/>
  <c r="L787" i="16" s="1"/>
  <c r="J537" i="16"/>
  <c r="K537" i="16" s="1"/>
  <c r="L537" i="16" s="1"/>
  <c r="H537" i="16"/>
  <c r="J561" i="16"/>
  <c r="K561" i="16" s="1"/>
  <c r="H561" i="16"/>
  <c r="H593" i="16"/>
  <c r="J593" i="16"/>
  <c r="K593" i="16" s="1"/>
  <c r="J625" i="16"/>
  <c r="K625" i="16" s="1"/>
  <c r="H625" i="16"/>
  <c r="H641" i="16"/>
  <c r="J641" i="16"/>
  <c r="K641" i="16" s="1"/>
  <c r="J657" i="16"/>
  <c r="K657" i="16" s="1"/>
  <c r="H657" i="16"/>
  <c r="H673" i="16"/>
  <c r="J673" i="16"/>
  <c r="K673" i="16" s="1"/>
  <c r="H689" i="16"/>
  <c r="J689" i="16"/>
  <c r="K689" i="16" s="1"/>
  <c r="L689" i="16" s="1"/>
  <c r="J705" i="16"/>
  <c r="K705" i="16" s="1"/>
  <c r="L705" i="16" s="1"/>
  <c r="H705" i="16"/>
  <c r="H721" i="16"/>
  <c r="J721" i="16"/>
  <c r="K721" i="16" s="1"/>
  <c r="L721" i="16" s="1"/>
  <c r="J737" i="16"/>
  <c r="K737" i="16" s="1"/>
  <c r="L737" i="16" s="1"/>
  <c r="H737" i="16"/>
  <c r="J511" i="16"/>
  <c r="K511" i="16" s="1"/>
  <c r="H511" i="16"/>
  <c r="J783" i="16"/>
  <c r="K783" i="16" s="1"/>
  <c r="L783" i="16" s="1"/>
  <c r="H783" i="16"/>
  <c r="J791" i="16"/>
  <c r="K791" i="16" s="1"/>
  <c r="H791" i="16"/>
  <c r="H799" i="16"/>
  <c r="J799" i="16"/>
  <c r="K799" i="16" s="1"/>
  <c r="H807" i="16"/>
  <c r="J807" i="16"/>
  <c r="K807" i="16" s="1"/>
  <c r="L807" i="16" s="1"/>
  <c r="J881" i="16"/>
  <c r="K881" i="16" s="1"/>
  <c r="L881" i="16" s="1"/>
  <c r="H881" i="16"/>
  <c r="J755" i="16"/>
  <c r="K755" i="16" s="1"/>
  <c r="H755" i="16"/>
  <c r="H541" i="16"/>
  <c r="J541" i="16"/>
  <c r="K541" i="16" s="1"/>
  <c r="H549" i="16"/>
  <c r="J549" i="16"/>
  <c r="K549" i="16" s="1"/>
  <c r="L549" i="16" s="1"/>
  <c r="H557" i="16"/>
  <c r="J557" i="16"/>
  <c r="K557" i="16" s="1"/>
  <c r="J565" i="16"/>
  <c r="K565" i="16" s="1"/>
  <c r="H565" i="16"/>
  <c r="J573" i="16"/>
  <c r="K573" i="16" s="1"/>
  <c r="L573" i="16" s="1"/>
  <c r="H573" i="16"/>
  <c r="H581" i="16"/>
  <c r="J581" i="16"/>
  <c r="K581" i="16" s="1"/>
  <c r="L581" i="16" s="1"/>
  <c r="J589" i="16"/>
  <c r="K589" i="16" s="1"/>
  <c r="L589" i="16" s="1"/>
  <c r="H589" i="16"/>
  <c r="J597" i="16"/>
  <c r="K597" i="16" s="1"/>
  <c r="H597" i="16"/>
  <c r="J605" i="16"/>
  <c r="K605" i="16" s="1"/>
  <c r="L605" i="16" s="1"/>
  <c r="H605" i="16"/>
  <c r="H613" i="16"/>
  <c r="J613" i="16"/>
  <c r="K613" i="16" s="1"/>
  <c r="L613" i="16" s="1"/>
  <c r="J621" i="16"/>
  <c r="K621" i="16" s="1"/>
  <c r="L621" i="16" s="1"/>
  <c r="H621" i="16"/>
  <c r="J629" i="16"/>
  <c r="K629" i="16" s="1"/>
  <c r="H629" i="16"/>
  <c r="H637" i="16"/>
  <c r="J637" i="16"/>
  <c r="K637" i="16" s="1"/>
  <c r="J645" i="16"/>
  <c r="K645" i="16" s="1"/>
  <c r="H645" i="16"/>
  <c r="J653" i="16"/>
  <c r="K653" i="16" s="1"/>
  <c r="L653" i="16" s="1"/>
  <c r="H653" i="16"/>
  <c r="J661" i="16"/>
  <c r="K661" i="16" s="1"/>
  <c r="H661" i="16"/>
  <c r="J669" i="16"/>
  <c r="K669" i="16" s="1"/>
  <c r="L669" i="16" s="1"/>
  <c r="H669" i="16"/>
  <c r="H677" i="16"/>
  <c r="J677" i="16"/>
  <c r="K677" i="16" s="1"/>
  <c r="L677" i="16" s="1"/>
  <c r="J685" i="16"/>
  <c r="K685" i="16" s="1"/>
  <c r="L685" i="16" s="1"/>
  <c r="H685" i="16"/>
  <c r="J693" i="16"/>
  <c r="K693" i="16" s="1"/>
  <c r="H693" i="16"/>
  <c r="J701" i="16"/>
  <c r="K701" i="16" s="1"/>
  <c r="L701" i="16" s="1"/>
  <c r="H701" i="16"/>
  <c r="H709" i="16"/>
  <c r="J709" i="16"/>
  <c r="K709" i="16" s="1"/>
  <c r="L709" i="16" s="1"/>
  <c r="J717" i="16"/>
  <c r="K717" i="16" s="1"/>
  <c r="L717" i="16" s="1"/>
  <c r="H717" i="16"/>
  <c r="J725" i="16"/>
  <c r="K725" i="16" s="1"/>
  <c r="H725" i="16"/>
  <c r="H733" i="16"/>
  <c r="J733" i="16"/>
  <c r="K733" i="16" s="1"/>
  <c r="J741" i="16"/>
  <c r="K741" i="16" s="1"/>
  <c r="H741" i="16"/>
  <c r="H507" i="16"/>
  <c r="J507" i="16"/>
  <c r="K507" i="16" s="1"/>
  <c r="J515" i="16"/>
  <c r="K515" i="16" s="1"/>
  <c r="H515" i="16"/>
  <c r="H530" i="16"/>
  <c r="J530" i="16"/>
  <c r="K530" i="16" s="1"/>
  <c r="J802" i="16"/>
  <c r="K802" i="16" s="1"/>
  <c r="H802" i="16"/>
  <c r="J552" i="16"/>
  <c r="K552" i="16" s="1"/>
  <c r="L552" i="16" s="1"/>
  <c r="H552" i="16"/>
  <c r="J584" i="16"/>
  <c r="K584" i="16" s="1"/>
  <c r="H584" i="16"/>
  <c r="J616" i="16"/>
  <c r="K616" i="16" s="1"/>
  <c r="L616" i="16" s="1"/>
  <c r="H616" i="16"/>
  <c r="J640" i="16"/>
  <c r="K640" i="16" s="1"/>
  <c r="H640" i="16"/>
  <c r="J688" i="16"/>
  <c r="K688" i="16" s="1"/>
  <c r="L688" i="16" s="1"/>
  <c r="H688" i="16"/>
  <c r="J518" i="16"/>
  <c r="K518" i="16" s="1"/>
  <c r="H518" i="16"/>
  <c r="J751" i="16"/>
  <c r="K751" i="16" s="1"/>
  <c r="L751" i="16" s="1"/>
  <c r="H751" i="16"/>
  <c r="J519" i="16"/>
  <c r="K519" i="16" s="1"/>
  <c r="H519" i="16"/>
  <c r="J784" i="16"/>
  <c r="K784" i="16" s="1"/>
  <c r="L784" i="16" s="1"/>
  <c r="H784" i="16"/>
  <c r="H792" i="16"/>
  <c r="J792" i="16"/>
  <c r="K792" i="16" s="1"/>
  <c r="L792" i="16" s="1"/>
  <c r="J800" i="16"/>
  <c r="K800" i="16" s="1"/>
  <c r="L800" i="16" s="1"/>
  <c r="H800" i="16"/>
  <c r="J808" i="16"/>
  <c r="K808" i="16" s="1"/>
  <c r="H808" i="16"/>
  <c r="H882" i="16"/>
  <c r="J882" i="16"/>
  <c r="K882" i="16" s="1"/>
  <c r="H756" i="16"/>
  <c r="J756" i="16"/>
  <c r="K756" i="16" s="1"/>
  <c r="L756" i="16" s="1"/>
  <c r="J542" i="16"/>
  <c r="K542" i="16" s="1"/>
  <c r="L542" i="16" s="1"/>
  <c r="H542" i="16"/>
  <c r="J550" i="16"/>
  <c r="K550" i="16" s="1"/>
  <c r="H550" i="16"/>
  <c r="J558" i="16"/>
  <c r="K558" i="16" s="1"/>
  <c r="L558" i="16" s="1"/>
  <c r="H558" i="16"/>
  <c r="J566" i="16"/>
  <c r="K566" i="16" s="1"/>
  <c r="H566" i="16"/>
  <c r="H574" i="16"/>
  <c r="J574" i="16"/>
  <c r="K574" i="16" s="1"/>
  <c r="J582" i="16"/>
  <c r="K582" i="16" s="1"/>
  <c r="H582" i="16"/>
  <c r="J590" i="16"/>
  <c r="K590" i="16" s="1"/>
  <c r="L590" i="16" s="1"/>
  <c r="H590" i="16"/>
  <c r="J598" i="16"/>
  <c r="K598" i="16" s="1"/>
  <c r="H598" i="16"/>
  <c r="H606" i="16"/>
  <c r="J606" i="16"/>
  <c r="K606" i="16" s="1"/>
  <c r="J614" i="16"/>
  <c r="K614" i="16" s="1"/>
  <c r="H614" i="16"/>
  <c r="H622" i="16"/>
  <c r="J622" i="16"/>
  <c r="K622" i="16" s="1"/>
  <c r="J630" i="16"/>
  <c r="K630" i="16" s="1"/>
  <c r="H630" i="16"/>
  <c r="J638" i="16"/>
  <c r="K638" i="16" s="1"/>
  <c r="L638" i="16" s="1"/>
  <c r="H638" i="16"/>
  <c r="H646" i="16"/>
  <c r="J646" i="16"/>
  <c r="K646" i="16" s="1"/>
  <c r="L646" i="16" s="1"/>
  <c r="J654" i="16"/>
  <c r="K654" i="16" s="1"/>
  <c r="L654" i="16" s="1"/>
  <c r="H654" i="16"/>
  <c r="H662" i="16"/>
  <c r="J662" i="16"/>
  <c r="K662" i="16" s="1"/>
  <c r="L662" i="16" s="1"/>
  <c r="H670" i="16"/>
  <c r="J670" i="16"/>
  <c r="K670" i="16" s="1"/>
  <c r="J678" i="16"/>
  <c r="K678" i="16" s="1"/>
  <c r="H678" i="16"/>
  <c r="J686" i="16"/>
  <c r="K686" i="16" s="1"/>
  <c r="L686" i="16" s="1"/>
  <c r="H686" i="16"/>
  <c r="H694" i="16"/>
  <c r="J694" i="16"/>
  <c r="K694" i="16" s="1"/>
  <c r="L694" i="16" s="1"/>
  <c r="J702" i="16"/>
  <c r="K702" i="16" s="1"/>
  <c r="L702" i="16" s="1"/>
  <c r="H702" i="16"/>
  <c r="J710" i="16"/>
  <c r="K710" i="16" s="1"/>
  <c r="H710" i="16"/>
  <c r="J718" i="16"/>
  <c r="K718" i="16" s="1"/>
  <c r="L718" i="16" s="1"/>
  <c r="H718" i="16"/>
  <c r="H726" i="16"/>
  <c r="J726" i="16"/>
  <c r="K726" i="16" s="1"/>
  <c r="L726" i="16" s="1"/>
  <c r="J734" i="16"/>
  <c r="K734" i="16" s="1"/>
  <c r="L734" i="16" s="1"/>
  <c r="H734" i="16"/>
  <c r="J742" i="16"/>
  <c r="K742" i="16" s="1"/>
  <c r="H742" i="16"/>
  <c r="J508" i="16"/>
  <c r="K508" i="16" s="1"/>
  <c r="L508" i="16" s="1"/>
  <c r="H508" i="16"/>
  <c r="J516" i="16"/>
  <c r="K516" i="16" s="1"/>
  <c r="H516" i="16"/>
  <c r="H778" i="16"/>
  <c r="J778" i="16"/>
  <c r="K778" i="16" s="1"/>
  <c r="H810" i="16"/>
  <c r="J810" i="16"/>
  <c r="K810" i="16" s="1"/>
  <c r="L810" i="16" s="1"/>
  <c r="J536" i="16"/>
  <c r="K536" i="16" s="1"/>
  <c r="L536" i="16" s="1"/>
  <c r="H536" i="16"/>
  <c r="H576" i="16"/>
  <c r="J576" i="16"/>
  <c r="K576" i="16" s="1"/>
  <c r="L576" i="16" s="1"/>
  <c r="J600" i="16"/>
  <c r="K600" i="16" s="1"/>
  <c r="L600" i="16" s="1"/>
  <c r="H600" i="16"/>
  <c r="H632" i="16"/>
  <c r="J632" i="16"/>
  <c r="K632" i="16" s="1"/>
  <c r="L632" i="16" s="1"/>
  <c r="J664" i="16"/>
  <c r="K664" i="16" s="1"/>
  <c r="L664" i="16" s="1"/>
  <c r="H664" i="16"/>
  <c r="J696" i="16"/>
  <c r="K696" i="16" s="1"/>
  <c r="H696" i="16"/>
  <c r="J720" i="16"/>
  <c r="K720" i="16" s="1"/>
  <c r="L720" i="16" s="1"/>
  <c r="H720" i="16"/>
  <c r="H736" i="16"/>
  <c r="J736" i="16"/>
  <c r="K736" i="16" s="1"/>
  <c r="L736" i="16" s="1"/>
  <c r="H872" i="16"/>
  <c r="J872" i="16"/>
  <c r="K872" i="16" s="1"/>
  <c r="J577" i="16"/>
  <c r="K577" i="16" s="1"/>
  <c r="H577" i="16"/>
  <c r="J633" i="16"/>
  <c r="K633" i="16" s="1"/>
  <c r="L633" i="16" s="1"/>
  <c r="H633" i="16"/>
  <c r="J529" i="16"/>
  <c r="K529" i="16" s="1"/>
  <c r="H529" i="16"/>
  <c r="J785" i="16"/>
  <c r="K785" i="16" s="1"/>
  <c r="L785" i="16" s="1"/>
  <c r="H785" i="16"/>
  <c r="H793" i="16"/>
  <c r="J793" i="16"/>
  <c r="K793" i="16" s="1"/>
  <c r="L793" i="16" s="1"/>
  <c r="J801" i="16"/>
  <c r="K801" i="16" s="1"/>
  <c r="L801" i="16" s="1"/>
  <c r="H801" i="16"/>
  <c r="J809" i="16"/>
  <c r="K809" i="16" s="1"/>
  <c r="H809" i="16"/>
  <c r="H759" i="16"/>
  <c r="J759" i="16"/>
  <c r="K759" i="16" s="1"/>
  <c r="J535" i="16"/>
  <c r="K535" i="16" s="1"/>
  <c r="H535" i="16"/>
  <c r="J543" i="16"/>
  <c r="K543" i="16" s="1"/>
  <c r="L543" i="16" s="1"/>
  <c r="H543" i="16"/>
  <c r="J551" i="16"/>
  <c r="K551" i="16" s="1"/>
  <c r="H551" i="16"/>
  <c r="J559" i="16"/>
  <c r="K559" i="16" s="1"/>
  <c r="L559" i="16" s="1"/>
  <c r="H559" i="16"/>
  <c r="J567" i="16"/>
  <c r="K567" i="16" s="1"/>
  <c r="H567" i="16"/>
  <c r="J575" i="16"/>
  <c r="K575" i="16" s="1"/>
  <c r="L575" i="16" s="1"/>
  <c r="H575" i="16"/>
  <c r="J583" i="16"/>
  <c r="K583" i="16" s="1"/>
  <c r="H583" i="16"/>
  <c r="H591" i="16"/>
  <c r="J591" i="16"/>
  <c r="K591" i="16" s="1"/>
  <c r="J599" i="16"/>
  <c r="K599" i="16" s="1"/>
  <c r="H599" i="16"/>
  <c r="J607" i="16"/>
  <c r="K607" i="16" s="1"/>
  <c r="L607" i="16" s="1"/>
  <c r="H607" i="16"/>
  <c r="H615" i="16"/>
  <c r="J615" i="16"/>
  <c r="K615" i="16" s="1"/>
  <c r="L615" i="16" s="1"/>
  <c r="J623" i="16"/>
  <c r="K623" i="16" s="1"/>
  <c r="L623" i="16" s="1"/>
  <c r="H623" i="16"/>
  <c r="J631" i="16"/>
  <c r="K631" i="16" s="1"/>
  <c r="H631" i="16"/>
  <c r="H639" i="16"/>
  <c r="J639" i="16"/>
  <c r="K639" i="16" s="1"/>
  <c r="J647" i="16"/>
  <c r="K647" i="16" s="1"/>
  <c r="H647" i="16"/>
  <c r="H655" i="16"/>
  <c r="J655" i="16"/>
  <c r="K655" i="16" s="1"/>
  <c r="J663" i="16"/>
  <c r="K663" i="16" s="1"/>
  <c r="H663" i="16"/>
  <c r="J671" i="16"/>
  <c r="K671" i="16" s="1"/>
  <c r="L671" i="16" s="1"/>
  <c r="H671" i="16"/>
  <c r="H679" i="16"/>
  <c r="J679" i="16"/>
  <c r="K679" i="16" s="1"/>
  <c r="L679" i="16" s="1"/>
  <c r="H687" i="16"/>
  <c r="J687" i="16"/>
  <c r="K687" i="16" s="1"/>
  <c r="J695" i="16"/>
  <c r="K695" i="16" s="1"/>
  <c r="H695" i="16"/>
  <c r="J703" i="16"/>
  <c r="K703" i="16" s="1"/>
  <c r="L703" i="16" s="1"/>
  <c r="H703" i="16"/>
  <c r="J711" i="16"/>
  <c r="K711" i="16" s="1"/>
  <c r="H711" i="16"/>
  <c r="H719" i="16"/>
  <c r="J719" i="16"/>
  <c r="K719" i="16" s="1"/>
  <c r="J727" i="16"/>
  <c r="K727" i="16" s="1"/>
  <c r="H727" i="16"/>
  <c r="J735" i="16"/>
  <c r="K735" i="16" s="1"/>
  <c r="L735" i="16" s="1"/>
  <c r="H735" i="16"/>
  <c r="H743" i="16"/>
  <c r="J743" i="16"/>
  <c r="K743" i="16" s="1"/>
  <c r="L743" i="16" s="1"/>
  <c r="H509" i="16"/>
  <c r="J509" i="16"/>
  <c r="K509" i="16" s="1"/>
  <c r="H517" i="16"/>
  <c r="J517" i="16"/>
  <c r="K517" i="16" s="1"/>
  <c r="J400" i="16"/>
  <c r="K400" i="16" s="1"/>
  <c r="H400" i="16"/>
  <c r="J424" i="16"/>
  <c r="K424" i="16" s="1"/>
  <c r="H424" i="16"/>
  <c r="J432" i="16"/>
  <c r="K432" i="16" s="1"/>
  <c r="H432" i="16"/>
  <c r="J440" i="16"/>
  <c r="K440" i="16" s="1"/>
  <c r="H440" i="16"/>
  <c r="J448" i="16"/>
  <c r="K448" i="16" s="1"/>
  <c r="H448" i="16"/>
  <c r="H456" i="16"/>
  <c r="J456" i="16"/>
  <c r="K456" i="16" s="1"/>
  <c r="J464" i="16"/>
  <c r="K464" i="16" s="1"/>
  <c r="L464" i="16" s="1"/>
  <c r="H464" i="16"/>
  <c r="J472" i="16"/>
  <c r="K472" i="16" s="1"/>
  <c r="H472" i="16"/>
  <c r="J480" i="16"/>
  <c r="K480" i="16" s="1"/>
  <c r="L480" i="16" s="1"/>
  <c r="H480" i="16"/>
  <c r="J235" i="16"/>
  <c r="K235" i="16" s="1"/>
  <c r="H235" i="16"/>
  <c r="J243" i="16"/>
  <c r="K243" i="16" s="1"/>
  <c r="L243" i="16" s="1"/>
  <c r="H243" i="16"/>
  <c r="H251" i="16"/>
  <c r="J251" i="16"/>
  <c r="K251" i="16" s="1"/>
  <c r="H259" i="16"/>
  <c r="J259" i="16"/>
  <c r="K259" i="16" s="1"/>
  <c r="J267" i="16"/>
  <c r="K267" i="16" s="1"/>
  <c r="H267" i="16"/>
  <c r="J275" i="16"/>
  <c r="K275" i="16" s="1"/>
  <c r="L275" i="16" s="1"/>
  <c r="H275" i="16"/>
  <c r="J283" i="16"/>
  <c r="K283" i="16" s="1"/>
  <c r="H283" i="16"/>
  <c r="J291" i="16"/>
  <c r="K291" i="16" s="1"/>
  <c r="L291" i="16" s="1"/>
  <c r="H291" i="16"/>
  <c r="J299" i="16"/>
  <c r="K299" i="16" s="1"/>
  <c r="H299" i="16"/>
  <c r="L1324" i="16"/>
  <c r="L1322" i="16"/>
  <c r="J376" i="16"/>
  <c r="K376" i="16" s="1"/>
  <c r="H376" i="16"/>
  <c r="H361" i="16"/>
  <c r="J361" i="16"/>
  <c r="K361" i="16" s="1"/>
  <c r="J417" i="16"/>
  <c r="K417" i="16" s="1"/>
  <c r="H417" i="16"/>
  <c r="J473" i="16"/>
  <c r="K473" i="16" s="1"/>
  <c r="L473" i="16" s="1"/>
  <c r="H473" i="16"/>
  <c r="H268" i="16"/>
  <c r="J268" i="16"/>
  <c r="K268" i="16" s="1"/>
  <c r="J292" i="16"/>
  <c r="K292" i="16" s="1"/>
  <c r="L292" i="16" s="1"/>
  <c r="H292" i="16"/>
  <c r="J362" i="16"/>
  <c r="K362" i="16" s="1"/>
  <c r="H362" i="16"/>
  <c r="H370" i="16"/>
  <c r="J370" i="16"/>
  <c r="K370" i="16" s="1"/>
  <c r="J378" i="16"/>
  <c r="K378" i="16" s="1"/>
  <c r="H378" i="16"/>
  <c r="J386" i="16"/>
  <c r="K386" i="16" s="1"/>
  <c r="L386" i="16" s="1"/>
  <c r="H386" i="16"/>
  <c r="H394" i="16"/>
  <c r="J394" i="16"/>
  <c r="K394" i="16" s="1"/>
  <c r="J402" i="16"/>
  <c r="K402" i="16" s="1"/>
  <c r="L402" i="16" s="1"/>
  <c r="H402" i="16"/>
  <c r="H410" i="16"/>
  <c r="J410" i="16"/>
  <c r="K410" i="16" s="1"/>
  <c r="L410" i="16" s="1"/>
  <c r="J418" i="16"/>
  <c r="K418" i="16" s="1"/>
  <c r="L418" i="16" s="1"/>
  <c r="H418" i="16"/>
  <c r="J426" i="16"/>
  <c r="K426" i="16" s="1"/>
  <c r="H426" i="16"/>
  <c r="J434" i="16"/>
  <c r="K434" i="16" s="1"/>
  <c r="L434" i="16" s="1"/>
  <c r="H434" i="16"/>
  <c r="J442" i="16"/>
  <c r="K442" i="16" s="1"/>
  <c r="H442" i="16"/>
  <c r="J450" i="16"/>
  <c r="K450" i="16" s="1"/>
  <c r="L450" i="16" s="1"/>
  <c r="H450" i="16"/>
  <c r="J458" i="16"/>
  <c r="K458" i="16" s="1"/>
  <c r="H458" i="16"/>
  <c r="J466" i="16"/>
  <c r="K466" i="16" s="1"/>
  <c r="L466" i="16" s="1"/>
  <c r="H466" i="16"/>
  <c r="J474" i="16"/>
  <c r="K474" i="16" s="1"/>
  <c r="H474" i="16"/>
  <c r="H229" i="16"/>
  <c r="J229" i="16"/>
  <c r="K229" i="16" s="1"/>
  <c r="J237" i="16"/>
  <c r="K237" i="16" s="1"/>
  <c r="H237" i="16"/>
  <c r="H245" i="16"/>
  <c r="J245" i="16"/>
  <c r="K245" i="16" s="1"/>
  <c r="J253" i="16"/>
  <c r="K253" i="16" s="1"/>
  <c r="H253" i="16"/>
  <c r="J261" i="16"/>
  <c r="K261" i="16" s="1"/>
  <c r="L261" i="16" s="1"/>
  <c r="H261" i="16"/>
  <c r="J269" i="16"/>
  <c r="K269" i="16" s="1"/>
  <c r="H269" i="16"/>
  <c r="J277" i="16"/>
  <c r="K277" i="16" s="1"/>
  <c r="L277" i="16" s="1"/>
  <c r="H277" i="16"/>
  <c r="J285" i="16"/>
  <c r="K285" i="16" s="1"/>
  <c r="H285" i="16"/>
  <c r="J293" i="16"/>
  <c r="K293" i="16" s="1"/>
  <c r="L293" i="16" s="1"/>
  <c r="H293" i="16"/>
  <c r="H301" i="16"/>
  <c r="J301" i="16"/>
  <c r="K301" i="16" s="1"/>
  <c r="J384" i="16"/>
  <c r="K384" i="16" s="1"/>
  <c r="L384" i="16" s="1"/>
  <c r="H384" i="16"/>
  <c r="J401" i="16"/>
  <c r="K401" i="16" s="1"/>
  <c r="H401" i="16"/>
  <c r="J457" i="16"/>
  <c r="K457" i="16" s="1"/>
  <c r="L457" i="16" s="1"/>
  <c r="H457" i="16"/>
  <c r="J252" i="16"/>
  <c r="K252" i="16" s="1"/>
  <c r="H252" i="16"/>
  <c r="J284" i="16"/>
  <c r="K284" i="16" s="1"/>
  <c r="L284" i="16" s="1"/>
  <c r="H284" i="16"/>
  <c r="J363" i="16"/>
  <c r="K363" i="16" s="1"/>
  <c r="H363" i="16"/>
  <c r="J371" i="16"/>
  <c r="K371" i="16" s="1"/>
  <c r="L371" i="16" s="1"/>
  <c r="H371" i="16"/>
  <c r="H379" i="16"/>
  <c r="J379" i="16"/>
  <c r="K379" i="16" s="1"/>
  <c r="H387" i="16"/>
  <c r="J387" i="16"/>
  <c r="K387" i="16" s="1"/>
  <c r="H395" i="16"/>
  <c r="J395" i="16"/>
  <c r="K395" i="16" s="1"/>
  <c r="J403" i="16"/>
  <c r="K403" i="16" s="1"/>
  <c r="L403" i="16" s="1"/>
  <c r="H403" i="16"/>
  <c r="J411" i="16"/>
  <c r="K411" i="16" s="1"/>
  <c r="H411" i="16"/>
  <c r="J419" i="16"/>
  <c r="K419" i="16" s="1"/>
  <c r="L419" i="16" s="1"/>
  <c r="H419" i="16"/>
  <c r="J427" i="16"/>
  <c r="K427" i="16" s="1"/>
  <c r="H427" i="16"/>
  <c r="J435" i="16"/>
  <c r="K435" i="16" s="1"/>
  <c r="L435" i="16" s="1"/>
  <c r="H435" i="16"/>
  <c r="J443" i="16"/>
  <c r="K443" i="16" s="1"/>
  <c r="H443" i="16"/>
  <c r="J451" i="16"/>
  <c r="K451" i="16" s="1"/>
  <c r="L451" i="16" s="1"/>
  <c r="H451" i="16"/>
  <c r="J459" i="16"/>
  <c r="K459" i="16" s="1"/>
  <c r="H459" i="16"/>
  <c r="H467" i="16"/>
  <c r="J467" i="16"/>
  <c r="K467" i="16" s="1"/>
  <c r="H475" i="16"/>
  <c r="J475" i="16"/>
  <c r="K475" i="16" s="1"/>
  <c r="J230" i="16"/>
  <c r="K230" i="16" s="1"/>
  <c r="L230" i="16" s="1"/>
  <c r="H230" i="16"/>
  <c r="J238" i="16"/>
  <c r="K238" i="16" s="1"/>
  <c r="H238" i="16"/>
  <c r="H246" i="16"/>
  <c r="J246" i="16"/>
  <c r="K246" i="16" s="1"/>
  <c r="J254" i="16"/>
  <c r="K254" i="16" s="1"/>
  <c r="H254" i="16"/>
  <c r="J262" i="16"/>
  <c r="K262" i="16" s="1"/>
  <c r="L262" i="16" s="1"/>
  <c r="H262" i="16"/>
  <c r="H270" i="16"/>
  <c r="J270" i="16"/>
  <c r="K270" i="16" s="1"/>
  <c r="J278" i="16"/>
  <c r="K278" i="16" s="1"/>
  <c r="L278" i="16" s="1"/>
  <c r="H278" i="16"/>
  <c r="J286" i="16"/>
  <c r="K286" i="16" s="1"/>
  <c r="H286" i="16"/>
  <c r="J294" i="16"/>
  <c r="K294" i="16" s="1"/>
  <c r="L294" i="16" s="1"/>
  <c r="H294" i="16"/>
  <c r="H302" i="16"/>
  <c r="J302" i="16"/>
  <c r="K302" i="16" s="1"/>
  <c r="J368" i="16"/>
  <c r="K368" i="16" s="1"/>
  <c r="L368" i="16" s="1"/>
  <c r="H368" i="16"/>
  <c r="H372" i="16"/>
  <c r="J372" i="16"/>
  <c r="K372" i="16" s="1"/>
  <c r="J380" i="16"/>
  <c r="K380" i="16" s="1"/>
  <c r="L380" i="16" s="1"/>
  <c r="H380" i="16"/>
  <c r="H388" i="16"/>
  <c r="J388" i="16"/>
  <c r="K388" i="16" s="1"/>
  <c r="J396" i="16"/>
  <c r="K396" i="16" s="1"/>
  <c r="L396" i="16" s="1"/>
  <c r="H396" i="16"/>
  <c r="J404" i="16"/>
  <c r="K404" i="16" s="1"/>
  <c r="H404" i="16"/>
  <c r="J412" i="16"/>
  <c r="K412" i="16" s="1"/>
  <c r="L412" i="16" s="1"/>
  <c r="H412" i="16"/>
  <c r="J420" i="16"/>
  <c r="K420" i="16" s="1"/>
  <c r="H420" i="16"/>
  <c r="H428" i="16"/>
  <c r="J428" i="16"/>
  <c r="K428" i="16" s="1"/>
  <c r="H436" i="16"/>
  <c r="J436" i="16"/>
  <c r="K436" i="16" s="1"/>
  <c r="H444" i="16"/>
  <c r="J444" i="16"/>
  <c r="K444" i="16" s="1"/>
  <c r="H452" i="16"/>
  <c r="J452" i="16"/>
  <c r="K452" i="16" s="1"/>
  <c r="J460" i="16"/>
  <c r="K460" i="16" s="1"/>
  <c r="L460" i="16" s="1"/>
  <c r="H460" i="16"/>
  <c r="H468" i="16"/>
  <c r="J468" i="16"/>
  <c r="K468" i="16" s="1"/>
  <c r="J476" i="16"/>
  <c r="K476" i="16" s="1"/>
  <c r="L476" i="16" s="1"/>
  <c r="H476" i="16"/>
  <c r="J231" i="16"/>
  <c r="K231" i="16" s="1"/>
  <c r="H231" i="16"/>
  <c r="J239" i="16"/>
  <c r="K239" i="16" s="1"/>
  <c r="L239" i="16" s="1"/>
  <c r="H239" i="16"/>
  <c r="J247" i="16"/>
  <c r="K247" i="16" s="1"/>
  <c r="H247" i="16"/>
  <c r="J255" i="16"/>
  <c r="K255" i="16" s="1"/>
  <c r="L255" i="16" s="1"/>
  <c r="H255" i="16"/>
  <c r="J263" i="16"/>
  <c r="K263" i="16" s="1"/>
  <c r="H263" i="16"/>
  <c r="H271" i="16"/>
  <c r="J271" i="16"/>
  <c r="K271" i="16" s="1"/>
  <c r="H279" i="16"/>
  <c r="J279" i="16"/>
  <c r="K279" i="16" s="1"/>
  <c r="H287" i="16"/>
  <c r="J287" i="16"/>
  <c r="K287" i="16" s="1"/>
  <c r="H295" i="16"/>
  <c r="J295" i="16"/>
  <c r="K295" i="16" s="1"/>
  <c r="J303" i="16"/>
  <c r="K303" i="16" s="1"/>
  <c r="H303" i="16"/>
  <c r="L1309" i="16"/>
  <c r="J392" i="16"/>
  <c r="K392" i="16" s="1"/>
  <c r="H392" i="16"/>
  <c r="J377" i="16"/>
  <c r="K377" i="16" s="1"/>
  <c r="H377" i="16"/>
  <c r="J393" i="16"/>
  <c r="K393" i="16" s="1"/>
  <c r="H393" i="16"/>
  <c r="J425" i="16"/>
  <c r="K425" i="16" s="1"/>
  <c r="H425" i="16"/>
  <c r="H441" i="16"/>
  <c r="J441" i="16"/>
  <c r="K441" i="16" s="1"/>
  <c r="J465" i="16"/>
  <c r="K465" i="16" s="1"/>
  <c r="H465" i="16"/>
  <c r="H236" i="16"/>
  <c r="J236" i="16"/>
  <c r="K236" i="16" s="1"/>
  <c r="J260" i="16"/>
  <c r="K260" i="16" s="1"/>
  <c r="H260" i="16"/>
  <c r="J300" i="16"/>
  <c r="K300" i="16" s="1"/>
  <c r="H300" i="16"/>
  <c r="J364" i="16"/>
  <c r="K364" i="16" s="1"/>
  <c r="H364" i="16"/>
  <c r="J365" i="16"/>
  <c r="K365" i="16" s="1"/>
  <c r="H365" i="16"/>
  <c r="H381" i="16"/>
  <c r="J381" i="16"/>
  <c r="K381" i="16" s="1"/>
  <c r="H405" i="16"/>
  <c r="J405" i="16"/>
  <c r="K405" i="16" s="1"/>
  <c r="H421" i="16"/>
  <c r="J421" i="16"/>
  <c r="K421" i="16" s="1"/>
  <c r="J437" i="16"/>
  <c r="K437" i="16" s="1"/>
  <c r="H437" i="16"/>
  <c r="J453" i="16"/>
  <c r="K453" i="16" s="1"/>
  <c r="H453" i="16"/>
  <c r="J461" i="16"/>
  <c r="K461" i="16" s="1"/>
  <c r="H461" i="16"/>
  <c r="J477" i="16"/>
  <c r="K477" i="16" s="1"/>
  <c r="H477" i="16"/>
  <c r="H240" i="16"/>
  <c r="J240" i="16"/>
  <c r="K240" i="16" s="1"/>
  <c r="H256" i="16"/>
  <c r="J256" i="16"/>
  <c r="K256" i="16" s="1"/>
  <c r="J272" i="16"/>
  <c r="K272" i="16" s="1"/>
  <c r="H272" i="16"/>
  <c r="J288" i="16"/>
  <c r="K288" i="16" s="1"/>
  <c r="H288" i="16"/>
  <c r="J304" i="16"/>
  <c r="K304" i="16" s="1"/>
  <c r="H304" i="16"/>
  <c r="H366" i="16"/>
  <c r="J366" i="16"/>
  <c r="K366" i="16" s="1"/>
  <c r="J374" i="16"/>
  <c r="K374" i="16" s="1"/>
  <c r="H374" i="16"/>
  <c r="J382" i="16"/>
  <c r="K382" i="16" s="1"/>
  <c r="H382" i="16"/>
  <c r="J390" i="16"/>
  <c r="K390" i="16" s="1"/>
  <c r="H390" i="16"/>
  <c r="H398" i="16"/>
  <c r="J398" i="16"/>
  <c r="K398" i="16" s="1"/>
  <c r="H406" i="16"/>
  <c r="J406" i="16"/>
  <c r="K406" i="16" s="1"/>
  <c r="J414" i="16"/>
  <c r="K414" i="16" s="1"/>
  <c r="H414" i="16"/>
  <c r="H422" i="16"/>
  <c r="J422" i="16"/>
  <c r="K422" i="16" s="1"/>
  <c r="J430" i="16"/>
  <c r="K430" i="16" s="1"/>
  <c r="H430" i="16"/>
  <c r="H438" i="16"/>
  <c r="J438" i="16"/>
  <c r="K438" i="16" s="1"/>
  <c r="J446" i="16"/>
  <c r="K446" i="16" s="1"/>
  <c r="H446" i="16"/>
  <c r="J454" i="16"/>
  <c r="K454" i="16" s="1"/>
  <c r="H454" i="16"/>
  <c r="H462" i="16"/>
  <c r="J462" i="16"/>
  <c r="K462" i="16" s="1"/>
  <c r="J470" i="16"/>
  <c r="K470" i="16" s="1"/>
  <c r="H470" i="16"/>
  <c r="H478" i="16"/>
  <c r="J478" i="16"/>
  <c r="K478" i="16" s="1"/>
  <c r="J233" i="16"/>
  <c r="K233" i="16" s="1"/>
  <c r="H233" i="16"/>
  <c r="J241" i="16"/>
  <c r="K241" i="16" s="1"/>
  <c r="H241" i="16"/>
  <c r="J249" i="16"/>
  <c r="K249" i="16" s="1"/>
  <c r="H249" i="16"/>
  <c r="J257" i="16"/>
  <c r="K257" i="16" s="1"/>
  <c r="H257" i="16"/>
  <c r="J265" i="16"/>
  <c r="K265" i="16" s="1"/>
  <c r="H265" i="16"/>
  <c r="J273" i="16"/>
  <c r="K273" i="16" s="1"/>
  <c r="H273" i="16"/>
  <c r="J281" i="16"/>
  <c r="K281" i="16" s="1"/>
  <c r="H281" i="16"/>
  <c r="H289" i="16"/>
  <c r="J289" i="16"/>
  <c r="K289" i="16" s="1"/>
  <c r="J297" i="16"/>
  <c r="K297" i="16" s="1"/>
  <c r="H297" i="16"/>
  <c r="H408" i="16"/>
  <c r="J408" i="16"/>
  <c r="K408" i="16" s="1"/>
  <c r="J416" i="16"/>
  <c r="K416" i="16" s="1"/>
  <c r="H416" i="16"/>
  <c r="H369" i="16"/>
  <c r="J369" i="16"/>
  <c r="K369" i="16" s="1"/>
  <c r="J385" i="16"/>
  <c r="K385" i="16" s="1"/>
  <c r="H385" i="16"/>
  <c r="J409" i="16"/>
  <c r="K409" i="16" s="1"/>
  <c r="H409" i="16"/>
  <c r="J433" i="16"/>
  <c r="K433" i="16" s="1"/>
  <c r="H433" i="16"/>
  <c r="J449" i="16"/>
  <c r="K449" i="16" s="1"/>
  <c r="H449" i="16"/>
  <c r="H228" i="16"/>
  <c r="J228" i="16"/>
  <c r="K228" i="16" s="1"/>
  <c r="J244" i="16"/>
  <c r="K244" i="16" s="1"/>
  <c r="H244" i="16"/>
  <c r="J276" i="16"/>
  <c r="K276" i="16" s="1"/>
  <c r="H276" i="16"/>
  <c r="H373" i="16"/>
  <c r="J373" i="16"/>
  <c r="K373" i="16" s="1"/>
  <c r="H389" i="16"/>
  <c r="J389" i="16"/>
  <c r="K389" i="16" s="1"/>
  <c r="J397" i="16"/>
  <c r="K397" i="16" s="1"/>
  <c r="H397" i="16"/>
  <c r="J413" i="16"/>
  <c r="K413" i="16" s="1"/>
  <c r="H413" i="16"/>
  <c r="H429" i="16"/>
  <c r="J429" i="16"/>
  <c r="K429" i="16" s="1"/>
  <c r="J445" i="16"/>
  <c r="K445" i="16" s="1"/>
  <c r="H445" i="16"/>
  <c r="H469" i="16"/>
  <c r="J469" i="16"/>
  <c r="K469" i="16" s="1"/>
  <c r="H232" i="16"/>
  <c r="J232" i="16"/>
  <c r="K232" i="16" s="1"/>
  <c r="J248" i="16"/>
  <c r="K248" i="16" s="1"/>
  <c r="H248" i="16"/>
  <c r="J264" i="16"/>
  <c r="K264" i="16" s="1"/>
  <c r="H264" i="16"/>
  <c r="J280" i="16"/>
  <c r="K280" i="16" s="1"/>
  <c r="H280" i="16"/>
  <c r="H296" i="16"/>
  <c r="J296" i="16"/>
  <c r="K296" i="16" s="1"/>
  <c r="J367" i="16"/>
  <c r="K367" i="16" s="1"/>
  <c r="H367" i="16"/>
  <c r="J375" i="16"/>
  <c r="K375" i="16" s="1"/>
  <c r="H375" i="16"/>
  <c r="H383" i="16"/>
  <c r="J383" i="16"/>
  <c r="K383" i="16" s="1"/>
  <c r="J391" i="16"/>
  <c r="K391" i="16" s="1"/>
  <c r="H391" i="16"/>
  <c r="H399" i="16"/>
  <c r="J399" i="16"/>
  <c r="K399" i="16" s="1"/>
  <c r="J407" i="16"/>
  <c r="K407" i="16" s="1"/>
  <c r="H407" i="16"/>
  <c r="H415" i="16"/>
  <c r="J415" i="16"/>
  <c r="K415" i="16" s="1"/>
  <c r="J423" i="16"/>
  <c r="K423" i="16" s="1"/>
  <c r="H423" i="16"/>
  <c r="J431" i="16"/>
  <c r="K431" i="16" s="1"/>
  <c r="H431" i="16"/>
  <c r="J439" i="16"/>
  <c r="K439" i="16" s="1"/>
  <c r="H439" i="16"/>
  <c r="H447" i="16"/>
  <c r="J447" i="16"/>
  <c r="K447" i="16" s="1"/>
  <c r="H455" i="16"/>
  <c r="J455" i="16"/>
  <c r="K455" i="16" s="1"/>
  <c r="J463" i="16"/>
  <c r="K463" i="16" s="1"/>
  <c r="H463" i="16"/>
  <c r="H471" i="16"/>
  <c r="J471" i="16"/>
  <c r="K471" i="16" s="1"/>
  <c r="J479" i="16"/>
  <c r="K479" i="16" s="1"/>
  <c r="H479" i="16"/>
  <c r="J234" i="16"/>
  <c r="K234" i="16" s="1"/>
  <c r="H234" i="16"/>
  <c r="H242" i="16"/>
  <c r="J242" i="16"/>
  <c r="K242" i="16" s="1"/>
  <c r="H250" i="16"/>
  <c r="J250" i="16"/>
  <c r="K250" i="16" s="1"/>
  <c r="J258" i="16"/>
  <c r="K258" i="16" s="1"/>
  <c r="H258" i="16"/>
  <c r="H266" i="16"/>
  <c r="J266" i="16"/>
  <c r="K266" i="16" s="1"/>
  <c r="H274" i="16"/>
  <c r="J274" i="16"/>
  <c r="K274" i="16" s="1"/>
  <c r="J282" i="16"/>
  <c r="K282" i="16" s="1"/>
  <c r="H282" i="16"/>
  <c r="J290" i="16"/>
  <c r="K290" i="16" s="1"/>
  <c r="H290" i="16"/>
  <c r="J298" i="16"/>
  <c r="K298" i="16" s="1"/>
  <c r="H298" i="16"/>
  <c r="L1310" i="16"/>
  <c r="L1317" i="16"/>
  <c r="L1312" i="16"/>
  <c r="L1311" i="16"/>
  <c r="L1308" i="16"/>
  <c r="L1318" i="16"/>
  <c r="L1325" i="16"/>
  <c r="L1316" i="16"/>
  <c r="L1314" i="16"/>
  <c r="L1313" i="16"/>
  <c r="L1320" i="16"/>
  <c r="L1321" i="16"/>
  <c r="L1315" i="16"/>
  <c r="L1319" i="16"/>
  <c r="L1323" i="16"/>
  <c r="E904" i="16"/>
  <c r="E954" i="16"/>
  <c r="E951" i="16"/>
  <c r="E950" i="16"/>
  <c r="E949" i="16"/>
  <c r="E948" i="16"/>
  <c r="E947" i="16"/>
  <c r="E944" i="16"/>
  <c r="E943" i="16"/>
  <c r="E942" i="16"/>
  <c r="E941" i="16"/>
  <c r="E940" i="16"/>
  <c r="E939" i="16"/>
  <c r="E938" i="16"/>
  <c r="E896" i="16"/>
  <c r="E897" i="16"/>
  <c r="E898" i="16"/>
  <c r="E895" i="16"/>
  <c r="E894" i="16"/>
  <c r="E893" i="16"/>
  <c r="E892" i="16"/>
  <c r="E889" i="16"/>
  <c r="E888" i="16"/>
  <c r="E887" i="16"/>
  <c r="E886" i="16"/>
  <c r="E885" i="16"/>
  <c r="E884" i="16"/>
  <c r="E883" i="16"/>
  <c r="E878" i="16"/>
  <c r="E877" i="16"/>
  <c r="E876" i="16"/>
  <c r="E875" i="16"/>
  <c r="E874" i="16"/>
  <c r="E775" i="16"/>
  <c r="E774" i="16"/>
  <c r="E773" i="16"/>
  <c r="E772" i="16"/>
  <c r="E771" i="16"/>
  <c r="E869" i="16"/>
  <c r="E868" i="16"/>
  <c r="E867" i="16"/>
  <c r="E866" i="16"/>
  <c r="E865" i="16"/>
  <c r="E864" i="16"/>
  <c r="E863" i="16"/>
  <c r="E860" i="16"/>
  <c r="E859" i="16"/>
  <c r="E858" i="16"/>
  <c r="E857" i="16"/>
  <c r="E856" i="16"/>
  <c r="E855" i="16"/>
  <c r="E854" i="16"/>
  <c r="E853" i="16"/>
  <c r="E852" i="16"/>
  <c r="E851" i="16"/>
  <c r="E850" i="16"/>
  <c r="E849" i="16"/>
  <c r="E848" i="16"/>
  <c r="E847" i="16"/>
  <c r="E846" i="16"/>
  <c r="E845" i="16"/>
  <c r="E844" i="16"/>
  <c r="E843" i="16"/>
  <c r="E842" i="16"/>
  <c r="E841" i="16"/>
  <c r="E840" i="16"/>
  <c r="E839" i="16"/>
  <c r="E838" i="16"/>
  <c r="E837" i="16"/>
  <c r="E836" i="16"/>
  <c r="E835" i="16"/>
  <c r="E834" i="16"/>
  <c r="E833" i="16"/>
  <c r="E832" i="16"/>
  <c r="E831" i="16"/>
  <c r="E830" i="16"/>
  <c r="E829" i="16"/>
  <c r="E828" i="16"/>
  <c r="E825" i="16"/>
  <c r="E824" i="16"/>
  <c r="E823" i="16"/>
  <c r="E822" i="16"/>
  <c r="E821" i="16"/>
  <c r="E820" i="16"/>
  <c r="E819" i="16"/>
  <c r="E818" i="16"/>
  <c r="E817" i="16"/>
  <c r="E816" i="16"/>
  <c r="E815" i="16"/>
  <c r="E814" i="16"/>
  <c r="E813" i="16"/>
  <c r="E506" i="16"/>
  <c r="E505" i="16"/>
  <c r="E502" i="16"/>
  <c r="E501" i="16"/>
  <c r="E500" i="16"/>
  <c r="E499" i="16"/>
  <c r="E498" i="16"/>
  <c r="E358" i="16"/>
  <c r="E357" i="16"/>
  <c r="E356" i="16"/>
  <c r="E355" i="16"/>
  <c r="E354" i="16"/>
  <c r="E351" i="16"/>
  <c r="E350" i="16"/>
  <c r="E349" i="16"/>
  <c r="E348" i="16"/>
  <c r="E347" i="16"/>
  <c r="E332" i="16"/>
  <c r="E331" i="16"/>
  <c r="E330" i="16"/>
  <c r="E329" i="16"/>
  <c r="E328" i="16"/>
  <c r="E327" i="16"/>
  <c r="E326" i="16"/>
  <c r="E325" i="16"/>
  <c r="E324" i="16"/>
  <c r="E323" i="16"/>
  <c r="E344" i="16"/>
  <c r="E343" i="16"/>
  <c r="E342" i="16"/>
  <c r="E341" i="16"/>
  <c r="E340" i="16"/>
  <c r="E339" i="16"/>
  <c r="E338" i="16"/>
  <c r="E337" i="16"/>
  <c r="E316" i="16"/>
  <c r="E315" i="16"/>
  <c r="E314" i="16"/>
  <c r="E313" i="16"/>
  <c r="E312" i="16"/>
  <c r="E204" i="16"/>
  <c r="E195" i="16"/>
  <c r="E196" i="16"/>
  <c r="E187" i="16"/>
  <c r="E188" i="16"/>
  <c r="E184" i="16"/>
  <c r="E183" i="16"/>
  <c r="E182" i="16"/>
  <c r="E181" i="16"/>
  <c r="E173" i="16"/>
  <c r="E162" i="16"/>
  <c r="E163" i="16"/>
  <c r="E164" i="16"/>
  <c r="E165" i="16"/>
  <c r="E158" i="16"/>
  <c r="E157" i="16"/>
  <c r="E156" i="16"/>
  <c r="E155" i="16"/>
  <c r="E154" i="16"/>
  <c r="E153" i="16"/>
  <c r="E152" i="16"/>
  <c r="E151" i="16"/>
  <c r="E150" i="16"/>
  <c r="E149" i="16"/>
  <c r="E148" i="16"/>
  <c r="E147" i="16"/>
  <c r="E146" i="16"/>
  <c r="E145" i="16"/>
  <c r="E144" i="16"/>
  <c r="E143" i="16"/>
  <c r="E142" i="16"/>
  <c r="E141" i="16"/>
  <c r="E140" i="16"/>
  <c r="E139" i="16"/>
  <c r="E138" i="16"/>
  <c r="E137" i="16"/>
  <c r="E136" i="16"/>
  <c r="E135" i="16"/>
  <c r="E134" i="16"/>
  <c r="E133" i="16"/>
  <c r="E132" i="16"/>
  <c r="E131" i="16"/>
  <c r="E130" i="16"/>
  <c r="E129" i="16"/>
  <c r="E128" i="16"/>
  <c r="E127" i="16"/>
  <c r="E126" i="16"/>
  <c r="E125" i="16"/>
  <c r="E124" i="16"/>
  <c r="E123" i="16"/>
  <c r="E122" i="16"/>
  <c r="E121" i="16"/>
  <c r="E120" i="16"/>
  <c r="E119" i="16"/>
  <c r="E118" i="16"/>
  <c r="E117" i="16"/>
  <c r="E116" i="16"/>
  <c r="E115" i="16"/>
  <c r="E114" i="16"/>
  <c r="E113" i="16"/>
  <c r="E112" i="16"/>
  <c r="E111" i="16"/>
  <c r="E110" i="16"/>
  <c r="E109" i="16"/>
  <c r="E108" i="16"/>
  <c r="E107" i="16"/>
  <c r="E106" i="16"/>
  <c r="E105" i="16"/>
  <c r="E104" i="16"/>
  <c r="E103" i="16"/>
  <c r="E102" i="16"/>
  <c r="E101" i="16"/>
  <c r="E100" i="16"/>
  <c r="E99" i="16"/>
  <c r="E98" i="16"/>
  <c r="E97" i="16"/>
  <c r="E96" i="16"/>
  <c r="E95" i="16"/>
  <c r="E94" i="16"/>
  <c r="E93" i="16"/>
  <c r="E92" i="16"/>
  <c r="E91" i="16"/>
  <c r="E90" i="16"/>
  <c r="E89" i="16"/>
  <c r="E88" i="16"/>
  <c r="E87" i="16"/>
  <c r="E86" i="16"/>
  <c r="E85" i="16"/>
  <c r="E84" i="16"/>
  <c r="E83" i="16"/>
  <c r="E82" i="16"/>
  <c r="E81" i="16"/>
  <c r="E80" i="16"/>
  <c r="E79" i="16"/>
  <c r="E78" i="16"/>
  <c r="E77" i="16"/>
  <c r="E76" i="16"/>
  <c r="E75" i="16"/>
  <c r="E74" i="16"/>
  <c r="E73" i="16"/>
  <c r="E72" i="16"/>
  <c r="E71" i="16"/>
  <c r="E70" i="16"/>
  <c r="E69" i="16"/>
  <c r="E68" i="16"/>
  <c r="E67" i="16"/>
  <c r="E66" i="16"/>
  <c r="E65" i="16"/>
  <c r="E14" i="16"/>
  <c r="E13" i="16"/>
  <c r="E12" i="16"/>
  <c r="E11" i="16"/>
  <c r="E737" i="17"/>
  <c r="E734" i="17"/>
  <c r="E733" i="17"/>
  <c r="E732" i="17"/>
  <c r="E731" i="17"/>
  <c r="E730" i="17"/>
  <c r="E729" i="17"/>
  <c r="E728" i="17"/>
  <c r="E727" i="17"/>
  <c r="E726" i="17"/>
  <c r="E725" i="17"/>
  <c r="E724" i="17"/>
  <c r="E723" i="17"/>
  <c r="E722" i="17"/>
  <c r="E721" i="17"/>
  <c r="E720" i="17"/>
  <c r="E719" i="17"/>
  <c r="E718" i="17"/>
  <c r="E717" i="17"/>
  <c r="E716" i="17"/>
  <c r="E715" i="17"/>
  <c r="E714" i="17"/>
  <c r="E713" i="17"/>
  <c r="E712" i="17"/>
  <c r="E711" i="17"/>
  <c r="E710" i="17"/>
  <c r="E709" i="17"/>
  <c r="E708" i="17"/>
  <c r="E707" i="17"/>
  <c r="E706" i="17"/>
  <c r="E705" i="17"/>
  <c r="E704" i="17"/>
  <c r="E703" i="17"/>
  <c r="E702" i="17"/>
  <c r="E701" i="17"/>
  <c r="E700" i="17"/>
  <c r="E699" i="17"/>
  <c r="E698" i="17"/>
  <c r="E697" i="17"/>
  <c r="E696" i="17"/>
  <c r="E695" i="17"/>
  <c r="E694" i="17"/>
  <c r="E693" i="17"/>
  <c r="E692" i="17"/>
  <c r="E691" i="17"/>
  <c r="E690" i="17"/>
  <c r="E689" i="17"/>
  <c r="E688" i="17"/>
  <c r="E687" i="17"/>
  <c r="E684" i="17"/>
  <c r="E683" i="17"/>
  <c r="E682" i="17"/>
  <c r="E681" i="17"/>
  <c r="E680" i="17"/>
  <c r="E679" i="17"/>
  <c r="E678" i="17"/>
  <c r="E677" i="17"/>
  <c r="E676" i="17"/>
  <c r="E675" i="17"/>
  <c r="E674" i="17"/>
  <c r="E673" i="17"/>
  <c r="E672" i="17"/>
  <c r="E671" i="17"/>
  <c r="E670" i="17"/>
  <c r="E669" i="17"/>
  <c r="E668" i="17"/>
  <c r="E667" i="17"/>
  <c r="E666" i="17"/>
  <c r="E665" i="17"/>
  <c r="E664" i="17"/>
  <c r="E663" i="17"/>
  <c r="E662" i="17"/>
  <c r="E661" i="17"/>
  <c r="E660" i="17"/>
  <c r="E659" i="17"/>
  <c r="E658" i="17"/>
  <c r="E657" i="17"/>
  <c r="E656" i="17"/>
  <c r="E655" i="17"/>
  <c r="E654" i="17"/>
  <c r="E653" i="17"/>
  <c r="E652" i="17"/>
  <c r="E651" i="17"/>
  <c r="E650" i="17"/>
  <c r="E649" i="17"/>
  <c r="E648" i="17"/>
  <c r="E647" i="17"/>
  <c r="E646" i="17"/>
  <c r="E645" i="17"/>
  <c r="E644" i="17"/>
  <c r="E643" i="17"/>
  <c r="E642" i="17"/>
  <c r="E641" i="17"/>
  <c r="E640" i="17"/>
  <c r="E639" i="17"/>
  <c r="E638" i="17"/>
  <c r="E637" i="17"/>
  <c r="E636" i="17"/>
  <c r="E635" i="17"/>
  <c r="E634" i="17"/>
  <c r="E633" i="17"/>
  <c r="E632" i="17"/>
  <c r="E631" i="17"/>
  <c r="E630" i="17"/>
  <c r="E629" i="17"/>
  <c r="E628" i="17"/>
  <c r="E627" i="17"/>
  <c r="E626" i="17"/>
  <c r="E625" i="17"/>
  <c r="E624" i="17"/>
  <c r="E623" i="17"/>
  <c r="E622" i="17"/>
  <c r="E621" i="17"/>
  <c r="E620" i="17"/>
  <c r="E619" i="17"/>
  <c r="E618" i="17"/>
  <c r="E617" i="17"/>
  <c r="E616" i="17"/>
  <c r="E615" i="17"/>
  <c r="E614" i="17"/>
  <c r="E613" i="17"/>
  <c r="E612" i="17"/>
  <c r="E611" i="17"/>
  <c r="E610" i="17"/>
  <c r="E609" i="17"/>
  <c r="E608" i="17"/>
  <c r="E607" i="17"/>
  <c r="E606" i="17"/>
  <c r="E605" i="17"/>
  <c r="E604" i="17"/>
  <c r="E603" i="17"/>
  <c r="E602" i="17"/>
  <c r="E601" i="17"/>
  <c r="E600" i="17"/>
  <c r="E599" i="17"/>
  <c r="E598" i="17"/>
  <c r="E597" i="17"/>
  <c r="E596" i="17"/>
  <c r="E595" i="17"/>
  <c r="E594" i="17"/>
  <c r="E593" i="17"/>
  <c r="E592" i="17"/>
  <c r="E591" i="17"/>
  <c r="E590" i="17"/>
  <c r="E589" i="17"/>
  <c r="E588" i="17"/>
  <c r="E587" i="17"/>
  <c r="E586" i="17"/>
  <c r="E585" i="17"/>
  <c r="E584" i="17"/>
  <c r="E583" i="17"/>
  <c r="E582" i="17"/>
  <c r="E581" i="17"/>
  <c r="E580" i="17"/>
  <c r="E579" i="17"/>
  <c r="E578" i="17"/>
  <c r="E577" i="17"/>
  <c r="E576" i="17"/>
  <c r="E575" i="17"/>
  <c r="E574" i="17"/>
  <c r="E573" i="17"/>
  <c r="E572" i="17"/>
  <c r="E571" i="17"/>
  <c r="E570" i="17"/>
  <c r="E569" i="17"/>
  <c r="E568" i="17"/>
  <c r="E567" i="17"/>
  <c r="E566" i="17"/>
  <c r="E565" i="17"/>
  <c r="E564" i="17"/>
  <c r="E563" i="17"/>
  <c r="E562" i="17"/>
  <c r="E561" i="17"/>
  <c r="E560" i="17"/>
  <c r="E559" i="17"/>
  <c r="E558" i="17"/>
  <c r="E557" i="17"/>
  <c r="E556" i="17"/>
  <c r="E555" i="17"/>
  <c r="E554" i="17"/>
  <c r="E553" i="17"/>
  <c r="E552" i="17"/>
  <c r="E551" i="17"/>
  <c r="E550" i="17"/>
  <c r="E549" i="17"/>
  <c r="E548" i="17"/>
  <c r="E547" i="17"/>
  <c r="E546" i="17"/>
  <c r="E545" i="17"/>
  <c r="E544" i="17"/>
  <c r="E543" i="17"/>
  <c r="E542" i="17"/>
  <c r="E539" i="17"/>
  <c r="E538" i="17"/>
  <c r="E537" i="17"/>
  <c r="E536" i="17"/>
  <c r="E535" i="17"/>
  <c r="E534" i="17"/>
  <c r="E533" i="17"/>
  <c r="E532" i="17"/>
  <c r="E531" i="17"/>
  <c r="E530" i="17"/>
  <c r="E529" i="17"/>
  <c r="E528" i="17"/>
  <c r="E527" i="17"/>
  <c r="E526" i="17"/>
  <c r="E525" i="17"/>
  <c r="E524" i="17"/>
  <c r="E523" i="17"/>
  <c r="E522" i="17"/>
  <c r="E521" i="17"/>
  <c r="E520" i="17"/>
  <c r="E519" i="17"/>
  <c r="E518" i="17"/>
  <c r="E517" i="17"/>
  <c r="E516" i="17"/>
  <c r="E515" i="17"/>
  <c r="E514" i="17"/>
  <c r="E513" i="17"/>
  <c r="E512" i="17"/>
  <c r="E511" i="17"/>
  <c r="E510" i="17"/>
  <c r="E509" i="17"/>
  <c r="E508" i="17"/>
  <c r="E507" i="17"/>
  <c r="E506" i="17"/>
  <c r="E505" i="17"/>
  <c r="E504" i="17"/>
  <c r="E503" i="17"/>
  <c r="E502" i="17"/>
  <c r="E501" i="17"/>
  <c r="E500" i="17"/>
  <c r="E499" i="17"/>
  <c r="E498" i="17"/>
  <c r="E497" i="17"/>
  <c r="E496" i="17"/>
  <c r="E495" i="17"/>
  <c r="E494" i="17"/>
  <c r="E493" i="17"/>
  <c r="E492" i="17"/>
  <c r="E491" i="17"/>
  <c r="E490" i="17"/>
  <c r="E489" i="17"/>
  <c r="E488" i="17"/>
  <c r="E487" i="17"/>
  <c r="E486" i="17"/>
  <c r="E485" i="17"/>
  <c r="E484" i="17"/>
  <c r="E483" i="17"/>
  <c r="E482" i="17"/>
  <c r="E481" i="17"/>
  <c r="E480" i="17"/>
  <c r="E479" i="17"/>
  <c r="E478" i="17"/>
  <c r="E477" i="17"/>
  <c r="E476" i="17"/>
  <c r="E475" i="17"/>
  <c r="E474" i="17"/>
  <c r="E473" i="17"/>
  <c r="E472" i="17"/>
  <c r="E471" i="17"/>
  <c r="E470" i="17"/>
  <c r="E469" i="17"/>
  <c r="E468" i="17"/>
  <c r="E467" i="17"/>
  <c r="E466" i="17"/>
  <c r="E465" i="17"/>
  <c r="E464" i="17"/>
  <c r="E463" i="17"/>
  <c r="E462" i="17"/>
  <c r="E461" i="17"/>
  <c r="E460" i="17"/>
  <c r="E459" i="17"/>
  <c r="E458" i="17"/>
  <c r="E457" i="17"/>
  <c r="E456" i="17"/>
  <c r="E455" i="17"/>
  <c r="E454" i="17"/>
  <c r="E453" i="17"/>
  <c r="E452" i="17"/>
  <c r="E451" i="17"/>
  <c r="E450" i="17"/>
  <c r="E449" i="17"/>
  <c r="E448" i="17"/>
  <c r="E447" i="17"/>
  <c r="E446" i="17"/>
  <c r="E445" i="17"/>
  <c r="E444" i="17"/>
  <c r="E443" i="17"/>
  <c r="E442" i="17"/>
  <c r="E441" i="17"/>
  <c r="E440" i="17"/>
  <c r="E439" i="17"/>
  <c r="E438" i="17"/>
  <c r="E437" i="17"/>
  <c r="E436" i="17"/>
  <c r="E435" i="17"/>
  <c r="E434" i="17"/>
  <c r="E433" i="17"/>
  <c r="E432" i="17"/>
  <c r="E431" i="17"/>
  <c r="E430" i="17"/>
  <c r="E429" i="17"/>
  <c r="E428" i="17"/>
  <c r="E427" i="17"/>
  <c r="E426" i="17"/>
  <c r="E425" i="17"/>
  <c r="E424" i="17"/>
  <c r="E423" i="17"/>
  <c r="E422" i="17"/>
  <c r="E421" i="17"/>
  <c r="E420" i="17"/>
  <c r="E419" i="17"/>
  <c r="E418" i="17"/>
  <c r="E417" i="17"/>
  <c r="E416" i="17"/>
  <c r="E415" i="17"/>
  <c r="E414" i="17"/>
  <c r="E413" i="17"/>
  <c r="E412" i="17"/>
  <c r="E411" i="17"/>
  <c r="E410" i="17"/>
  <c r="E409" i="17"/>
  <c r="E408" i="17"/>
  <c r="E407" i="17"/>
  <c r="E406" i="17"/>
  <c r="E405" i="17"/>
  <c r="E404" i="17"/>
  <c r="E403" i="17"/>
  <c r="E402" i="17"/>
  <c r="E401" i="17"/>
  <c r="E400" i="17"/>
  <c r="E399" i="17"/>
  <c r="E398" i="17"/>
  <c r="E397" i="17"/>
  <c r="E396" i="17"/>
  <c r="E395" i="17"/>
  <c r="E394" i="17"/>
  <c r="E393" i="17"/>
  <c r="E392" i="17"/>
  <c r="E391" i="17"/>
  <c r="E390" i="17"/>
  <c r="E389" i="17"/>
  <c r="E388" i="17"/>
  <c r="E387" i="17"/>
  <c r="E386" i="17"/>
  <c r="E385" i="17"/>
  <c r="E384" i="17"/>
  <c r="E383" i="17"/>
  <c r="E382" i="17"/>
  <c r="E381" i="17"/>
  <c r="E380" i="17"/>
  <c r="E379" i="17"/>
  <c r="E378" i="17"/>
  <c r="E377" i="17"/>
  <c r="E376" i="17"/>
  <c r="E375" i="17"/>
  <c r="E374" i="17"/>
  <c r="E373" i="17"/>
  <c r="E372" i="17"/>
  <c r="E371" i="17"/>
  <c r="E370" i="17"/>
  <c r="E369" i="17"/>
  <c r="E368" i="17"/>
  <c r="E367" i="17"/>
  <c r="E366" i="17"/>
  <c r="E365" i="17"/>
  <c r="E364" i="17"/>
  <c r="E363" i="17"/>
  <c r="E362" i="17"/>
  <c r="E361" i="17"/>
  <c r="E360" i="17"/>
  <c r="E359" i="17"/>
  <c r="E358" i="17"/>
  <c r="E357" i="17"/>
  <c r="E356" i="17"/>
  <c r="E355" i="17"/>
  <c r="E354" i="17"/>
  <c r="E353" i="17"/>
  <c r="E352" i="17"/>
  <c r="E351" i="17"/>
  <c r="E350" i="17"/>
  <c r="E349" i="17"/>
  <c r="E348" i="17"/>
  <c r="E347" i="17"/>
  <c r="E346" i="17"/>
  <c r="E345" i="17"/>
  <c r="E344" i="17"/>
  <c r="E343" i="17"/>
  <c r="E342" i="17"/>
  <c r="E341" i="17"/>
  <c r="E340" i="17"/>
  <c r="E339" i="17"/>
  <c r="E338" i="17"/>
  <c r="E337" i="17"/>
  <c r="E336" i="17"/>
  <c r="E335" i="17"/>
  <c r="E334" i="17"/>
  <c r="E333" i="17"/>
  <c r="E332" i="17"/>
  <c r="E331" i="17"/>
  <c r="E330" i="17"/>
  <c r="E329" i="17"/>
  <c r="E328" i="17"/>
  <c r="E327" i="17"/>
  <c r="E326" i="17"/>
  <c r="E325" i="17"/>
  <c r="E311" i="17"/>
  <c r="E310" i="17"/>
  <c r="E309" i="17"/>
  <c r="E308" i="17"/>
  <c r="E307" i="17"/>
  <c r="E306" i="17"/>
  <c r="E305" i="17"/>
  <c r="E304" i="17"/>
  <c r="E303" i="17"/>
  <c r="E302" i="17"/>
  <c r="E301" i="17"/>
  <c r="E300" i="17"/>
  <c r="E299" i="17"/>
  <c r="E298" i="17"/>
  <c r="E297" i="17"/>
  <c r="E296" i="17"/>
  <c r="E295" i="17"/>
  <c r="E294" i="17"/>
  <c r="E293" i="17"/>
  <c r="E292" i="17"/>
  <c r="E291" i="17"/>
  <c r="E290" i="17"/>
  <c r="E289" i="17"/>
  <c r="E288" i="17"/>
  <c r="E287" i="17"/>
  <c r="E286" i="17"/>
  <c r="E285" i="17"/>
  <c r="E284" i="17"/>
  <c r="E283" i="17"/>
  <c r="E282" i="17"/>
  <c r="E281" i="17"/>
  <c r="E280" i="17"/>
  <c r="E279" i="17"/>
  <c r="E278" i="17"/>
  <c r="E277" i="17"/>
  <c r="E276" i="17"/>
  <c r="E275" i="17"/>
  <c r="E274" i="17"/>
  <c r="E273" i="17"/>
  <c r="E272" i="17"/>
  <c r="E271" i="17"/>
  <c r="E270" i="17"/>
  <c r="E269" i="17"/>
  <c r="E268" i="17"/>
  <c r="E267" i="17"/>
  <c r="E266" i="17"/>
  <c r="E265" i="17"/>
  <c r="E264" i="17"/>
  <c r="E263" i="17"/>
  <c r="E262" i="17"/>
  <c r="E261" i="17"/>
  <c r="E260" i="17"/>
  <c r="E259" i="17"/>
  <c r="E258" i="17"/>
  <c r="E257" i="17"/>
  <c r="E256" i="17"/>
  <c r="E255" i="17"/>
  <c r="E254" i="17"/>
  <c r="E253" i="17"/>
  <c r="E252" i="17"/>
  <c r="E251" i="17"/>
  <c r="E250" i="17"/>
  <c r="E249" i="17"/>
  <c r="E248" i="17"/>
  <c r="E247" i="17"/>
  <c r="E246" i="17"/>
  <c r="E245" i="17"/>
  <c r="E244" i="17"/>
  <c r="E243" i="17"/>
  <c r="E242" i="17"/>
  <c r="E241" i="17"/>
  <c r="E240" i="17"/>
  <c r="E239" i="17"/>
  <c r="E238" i="17"/>
  <c r="E237" i="17"/>
  <c r="E236" i="17"/>
  <c r="E235" i="17"/>
  <c r="E234" i="17"/>
  <c r="E233" i="17"/>
  <c r="E232" i="17"/>
  <c r="E231" i="17"/>
  <c r="E230" i="17"/>
  <c r="E229" i="17"/>
  <c r="E228" i="17"/>
  <c r="E227" i="17"/>
  <c r="E226" i="17"/>
  <c r="E225" i="17"/>
  <c r="E224" i="17"/>
  <c r="E223" i="17"/>
  <c r="E222" i="17"/>
  <c r="E221" i="17"/>
  <c r="E220" i="17"/>
  <c r="E219" i="17"/>
  <c r="E218" i="17"/>
  <c r="E217" i="17"/>
  <c r="E216" i="17"/>
  <c r="E215" i="17"/>
  <c r="E214" i="17"/>
  <c r="E213" i="17"/>
  <c r="E212" i="17"/>
  <c r="E211" i="17"/>
  <c r="E210" i="17"/>
  <c r="E209" i="17"/>
  <c r="E208" i="17"/>
  <c r="E207" i="17"/>
  <c r="E206" i="17"/>
  <c r="E205" i="17"/>
  <c r="E204" i="17"/>
  <c r="E203" i="17"/>
  <c r="E202" i="17"/>
  <c r="E201" i="17"/>
  <c r="E200" i="17"/>
  <c r="E199" i="17"/>
  <c r="E198" i="17"/>
  <c r="E197" i="17"/>
  <c r="E196" i="17"/>
  <c r="E184" i="17"/>
  <c r="E183" i="17"/>
  <c r="E182" i="17"/>
  <c r="E181" i="17"/>
  <c r="E180" i="17"/>
  <c r="E179" i="17"/>
  <c r="E178" i="17"/>
  <c r="E177" i="17"/>
  <c r="E176" i="17"/>
  <c r="E175" i="17"/>
  <c r="E174" i="17"/>
  <c r="E173" i="17"/>
  <c r="E172" i="17"/>
  <c r="E171" i="17"/>
  <c r="E170" i="17"/>
  <c r="E169" i="17"/>
  <c r="E168" i="17"/>
  <c r="E167" i="17"/>
  <c r="E166" i="17"/>
  <c r="E165" i="17"/>
  <c r="E164" i="17"/>
  <c r="E163" i="17"/>
  <c r="E162" i="17"/>
  <c r="E161" i="17"/>
  <c r="E160" i="17"/>
  <c r="E159" i="17"/>
  <c r="E158" i="17"/>
  <c r="E157" i="17"/>
  <c r="E156" i="17"/>
  <c r="E155" i="17"/>
  <c r="E154" i="17"/>
  <c r="E153" i="17"/>
  <c r="E152" i="17"/>
  <c r="E151" i="17"/>
  <c r="E150" i="17"/>
  <c r="E149" i="17"/>
  <c r="E148" i="17"/>
  <c r="E147" i="17"/>
  <c r="E146" i="17"/>
  <c r="E145" i="17"/>
  <c r="E144" i="17"/>
  <c r="E143" i="17"/>
  <c r="E142" i="17"/>
  <c r="E141" i="17"/>
  <c r="E140" i="17"/>
  <c r="E139" i="17"/>
  <c r="E138" i="17"/>
  <c r="E137" i="17"/>
  <c r="E136" i="17"/>
  <c r="E135" i="17"/>
  <c r="E134" i="17"/>
  <c r="E133" i="17"/>
  <c r="E132" i="17"/>
  <c r="E131" i="17"/>
  <c r="E130" i="17"/>
  <c r="E129" i="17"/>
  <c r="E128" i="17"/>
  <c r="E127" i="17"/>
  <c r="E126" i="17"/>
  <c r="E125" i="17"/>
  <c r="E124" i="17"/>
  <c r="E123" i="17"/>
  <c r="E122" i="17"/>
  <c r="E121" i="17"/>
  <c r="E120" i="17"/>
  <c r="E119" i="17"/>
  <c r="E118" i="17"/>
  <c r="E117" i="17"/>
  <c r="E116" i="17"/>
  <c r="E115" i="17"/>
  <c r="E114" i="17"/>
  <c r="E113" i="17"/>
  <c r="E112" i="17"/>
  <c r="E111" i="17"/>
  <c r="E110" i="17"/>
  <c r="E109" i="17"/>
  <c r="E108" i="17"/>
  <c r="E107" i="17"/>
  <c r="E106" i="17"/>
  <c r="E105" i="17"/>
  <c r="E104" i="17"/>
  <c r="E103" i="17"/>
  <c r="E102" i="17"/>
  <c r="E101" i="17"/>
  <c r="E100" i="17"/>
  <c r="E99" i="17"/>
  <c r="E98" i="17"/>
  <c r="E97" i="17"/>
  <c r="E96" i="17"/>
  <c r="E95" i="17"/>
  <c r="E94" i="17"/>
  <c r="E93" i="17"/>
  <c r="E92" i="17"/>
  <c r="E91" i="17"/>
  <c r="E90" i="17"/>
  <c r="E89" i="17"/>
  <c r="E88" i="17"/>
  <c r="E87" i="17"/>
  <c r="E86" i="17"/>
  <c r="E85" i="17"/>
  <c r="E84" i="17"/>
  <c r="E83" i="17"/>
  <c r="E82" i="17"/>
  <c r="E81" i="17"/>
  <c r="E80" i="17"/>
  <c r="E79" i="17"/>
  <c r="E78" i="17"/>
  <c r="E77" i="17"/>
  <c r="E76" i="17"/>
  <c r="E75" i="17"/>
  <c r="E74" i="17"/>
  <c r="E73" i="17"/>
  <c r="E72" i="17"/>
  <c r="E71" i="17"/>
  <c r="E70" i="17"/>
  <c r="E69" i="17"/>
  <c r="E68" i="17"/>
  <c r="E67" i="17"/>
  <c r="E66" i="17"/>
  <c r="E65" i="17"/>
  <c r="E64" i="17"/>
  <c r="E63" i="17"/>
  <c r="E62" i="17"/>
  <c r="E61" i="17"/>
  <c r="E60" i="17"/>
  <c r="E59" i="17"/>
  <c r="E58" i="17"/>
  <c r="E57" i="17"/>
  <c r="E56" i="17"/>
  <c r="E55" i="17"/>
  <c r="E54" i="17"/>
  <c r="E53" i="17"/>
  <c r="E52" i="17"/>
  <c r="E51" i="17"/>
  <c r="E50" i="17"/>
  <c r="E49" i="17"/>
  <c r="E48" i="17"/>
  <c r="E47" i="17"/>
  <c r="E46" i="17"/>
  <c r="E45" i="17"/>
  <c r="E44" i="17"/>
  <c r="E43" i="17"/>
  <c r="E42" i="17"/>
  <c r="E41" i="17"/>
  <c r="E40" i="17"/>
  <c r="E39" i="17"/>
  <c r="E38" i="17"/>
  <c r="E37" i="17"/>
  <c r="E36" i="17"/>
  <c r="E35" i="17"/>
  <c r="E34" i="17"/>
  <c r="E33" i="17"/>
  <c r="E32" i="17"/>
  <c r="E31" i="17"/>
  <c r="E30" i="17"/>
  <c r="E29" i="17"/>
  <c r="E28" i="17"/>
  <c r="E27" i="17"/>
  <c r="E26" i="17"/>
  <c r="E25" i="17"/>
  <c r="E24" i="17"/>
  <c r="E23" i="17"/>
  <c r="E22" i="17"/>
  <c r="L447" i="16" l="1"/>
  <c r="L415" i="16"/>
  <c r="L383" i="16"/>
  <c r="L469" i="16"/>
  <c r="L408" i="16"/>
  <c r="L462" i="16"/>
  <c r="L398" i="16"/>
  <c r="L366" i="16"/>
  <c r="L256" i="16"/>
  <c r="L381" i="16"/>
  <c r="L538" i="16"/>
  <c r="L796" i="16"/>
  <c r="L517" i="16"/>
  <c r="L746" i="16"/>
  <c r="L649" i="16"/>
  <c r="L545" i="16"/>
  <c r="L544" i="16"/>
  <c r="L730" i="16"/>
  <c r="L698" i="16"/>
  <c r="L666" i="16"/>
  <c r="L463" i="16"/>
  <c r="L431" i="16"/>
  <c r="L367" i="16"/>
  <c r="L714" i="16"/>
  <c r="L682" i="16"/>
  <c r="L650" i="16"/>
  <c r="L554" i="16"/>
  <c r="L780" i="16"/>
  <c r="L681" i="16"/>
  <c r="J816" i="16"/>
  <c r="K816" i="16" s="1"/>
  <c r="H816" i="16"/>
  <c r="J354" i="16"/>
  <c r="K354" i="16" s="1"/>
  <c r="H354" i="16"/>
  <c r="L550" i="16"/>
  <c r="L519" i="16"/>
  <c r="L645" i="16"/>
  <c r="L511" i="16"/>
  <c r="L625" i="16"/>
  <c r="L740" i="16"/>
  <c r="L708" i="16"/>
  <c r="L676" i="16"/>
  <c r="L644" i="16"/>
  <c r="L612" i="16"/>
  <c r="L592" i="16"/>
  <c r="L513" i="16"/>
  <c r="L723" i="16"/>
  <c r="L691" i="16"/>
  <c r="L659" i="16"/>
  <c r="L595" i="16"/>
  <c r="L563" i="16"/>
  <c r="L789" i="16"/>
  <c r="L729" i="16"/>
  <c r="L738" i="16"/>
  <c r="L706" i="16"/>
  <c r="L674" i="16"/>
  <c r="L642" i="16"/>
  <c r="L610" i="16"/>
  <c r="L804" i="16"/>
  <c r="L656" i="16"/>
  <c r="J337" i="16"/>
  <c r="K337" i="16" s="1"/>
  <c r="H337" i="16"/>
  <c r="H323" i="16"/>
  <c r="J323" i="16"/>
  <c r="K323" i="16" s="1"/>
  <c r="H331" i="16"/>
  <c r="J331" i="16"/>
  <c r="K331" i="16" s="1"/>
  <c r="H355" i="16"/>
  <c r="J355" i="16"/>
  <c r="K355" i="16" s="1"/>
  <c r="L355" i="16" s="1"/>
  <c r="J502" i="16"/>
  <c r="K502" i="16" s="1"/>
  <c r="H502" i="16"/>
  <c r="H818" i="16"/>
  <c r="J818" i="16"/>
  <c r="K818" i="16" s="1"/>
  <c r="J828" i="16"/>
  <c r="K828" i="16" s="1"/>
  <c r="H828" i="16"/>
  <c r="H836" i="16"/>
  <c r="J836" i="16"/>
  <c r="K836" i="16" s="1"/>
  <c r="L836" i="16" s="1"/>
  <c r="J844" i="16"/>
  <c r="K844" i="16" s="1"/>
  <c r="H844" i="16"/>
  <c r="H852" i="16"/>
  <c r="J852" i="16"/>
  <c r="K852" i="16" s="1"/>
  <c r="H860" i="16"/>
  <c r="J860" i="16"/>
  <c r="K860" i="16" s="1"/>
  <c r="J771" i="16"/>
  <c r="K771" i="16" s="1"/>
  <c r="H771" i="16"/>
  <c r="H877" i="16"/>
  <c r="J877" i="16"/>
  <c r="K877" i="16" s="1"/>
  <c r="L877" i="16" s="1"/>
  <c r="H889" i="16"/>
  <c r="J889" i="16"/>
  <c r="K889" i="16" s="1"/>
  <c r="J938" i="16"/>
  <c r="K938" i="16" s="1"/>
  <c r="H938" i="16"/>
  <c r="J948" i="16"/>
  <c r="K948" i="16" s="1"/>
  <c r="H948" i="16"/>
  <c r="L639" i="16"/>
  <c r="L778" i="16"/>
  <c r="L670" i="16"/>
  <c r="L606" i="16"/>
  <c r="L574" i="16"/>
  <c r="L530" i="16"/>
  <c r="L733" i="16"/>
  <c r="L637" i="16"/>
  <c r="L541" i="16"/>
  <c r="L799" i="16"/>
  <c r="L673" i="16"/>
  <c r="L593" i="16"/>
  <c r="L672" i="16"/>
  <c r="H500" i="16"/>
  <c r="J500" i="16"/>
  <c r="K500" i="16" s="1"/>
  <c r="L500" i="16" s="1"/>
  <c r="J842" i="16"/>
  <c r="K842" i="16" s="1"/>
  <c r="H842" i="16"/>
  <c r="J897" i="16"/>
  <c r="K897" i="16" s="1"/>
  <c r="H897" i="16"/>
  <c r="J344" i="16"/>
  <c r="K344" i="16" s="1"/>
  <c r="H344" i="16"/>
  <c r="J835" i="16"/>
  <c r="K835" i="16" s="1"/>
  <c r="H835" i="16"/>
  <c r="J888" i="16"/>
  <c r="K888" i="16" s="1"/>
  <c r="H888" i="16"/>
  <c r="L404" i="16"/>
  <c r="L411" i="16"/>
  <c r="L269" i="16"/>
  <c r="L362" i="16"/>
  <c r="L647" i="16"/>
  <c r="L551" i="16"/>
  <c r="L710" i="16"/>
  <c r="L582" i="16"/>
  <c r="L741" i="16"/>
  <c r="L580" i="16"/>
  <c r="H332" i="16"/>
  <c r="J332" i="16"/>
  <c r="K332" i="16" s="1"/>
  <c r="J837" i="16"/>
  <c r="K837" i="16" s="1"/>
  <c r="H837" i="16"/>
  <c r="J878" i="16"/>
  <c r="K878" i="16" s="1"/>
  <c r="H878" i="16"/>
  <c r="L634" i="16"/>
  <c r="L602" i="16"/>
  <c r="L570" i="16"/>
  <c r="L795" i="16"/>
  <c r="L608" i="16"/>
  <c r="H351" i="16"/>
  <c r="J351" i="16"/>
  <c r="K351" i="16" s="1"/>
  <c r="L351" i="16" s="1"/>
  <c r="H850" i="16"/>
  <c r="J850" i="16"/>
  <c r="K850" i="16" s="1"/>
  <c r="L850" i="16" s="1"/>
  <c r="H817" i="16"/>
  <c r="J817" i="16"/>
  <c r="K817" i="16" s="1"/>
  <c r="J851" i="16"/>
  <c r="K851" i="16" s="1"/>
  <c r="H851" i="16"/>
  <c r="J869" i="16"/>
  <c r="K869" i="16" s="1"/>
  <c r="H869" i="16"/>
  <c r="H896" i="16"/>
  <c r="J896" i="16"/>
  <c r="K896" i="16" s="1"/>
  <c r="L896" i="16" s="1"/>
  <c r="L286" i="16"/>
  <c r="L237" i="16"/>
  <c r="L417" i="16"/>
  <c r="L809" i="16"/>
  <c r="L614" i="16"/>
  <c r="L802" i="16"/>
  <c r="L548" i="16"/>
  <c r="J324" i="16"/>
  <c r="K324" i="16" s="1"/>
  <c r="H324" i="16"/>
  <c r="H819" i="16"/>
  <c r="J819" i="16"/>
  <c r="K819" i="16" s="1"/>
  <c r="H863" i="16"/>
  <c r="J863" i="16"/>
  <c r="K863" i="16" s="1"/>
  <c r="J939" i="16"/>
  <c r="K939" i="16" s="1"/>
  <c r="H939" i="16"/>
  <c r="J339" i="16"/>
  <c r="K339" i="16" s="1"/>
  <c r="H339" i="16"/>
  <c r="J325" i="16"/>
  <c r="K325" i="16" s="1"/>
  <c r="H325" i="16"/>
  <c r="J347" i="16"/>
  <c r="K347" i="16" s="1"/>
  <c r="H347" i="16"/>
  <c r="H357" i="16"/>
  <c r="J357" i="16"/>
  <c r="K357" i="16" s="1"/>
  <c r="J506" i="16"/>
  <c r="K506" i="16" s="1"/>
  <c r="H506" i="16"/>
  <c r="J820" i="16"/>
  <c r="K820" i="16" s="1"/>
  <c r="H820" i="16"/>
  <c r="J830" i="16"/>
  <c r="K830" i="16" s="1"/>
  <c r="H830" i="16"/>
  <c r="J838" i="16"/>
  <c r="K838" i="16" s="1"/>
  <c r="H838" i="16"/>
  <c r="H846" i="16"/>
  <c r="J846" i="16"/>
  <c r="K846" i="16" s="1"/>
  <c r="J854" i="16"/>
  <c r="K854" i="16" s="1"/>
  <c r="H854" i="16"/>
  <c r="H864" i="16"/>
  <c r="J864" i="16"/>
  <c r="K864" i="16" s="1"/>
  <c r="J773" i="16"/>
  <c r="K773" i="16" s="1"/>
  <c r="H773" i="16"/>
  <c r="J883" i="16"/>
  <c r="K883" i="16" s="1"/>
  <c r="H883" i="16"/>
  <c r="H893" i="16"/>
  <c r="J893" i="16"/>
  <c r="K893" i="16" s="1"/>
  <c r="H940" i="16"/>
  <c r="J940" i="16"/>
  <c r="K940" i="16" s="1"/>
  <c r="J950" i="16"/>
  <c r="K950" i="16" s="1"/>
  <c r="H950" i="16"/>
  <c r="L282" i="16"/>
  <c r="L439" i="16"/>
  <c r="L407" i="16"/>
  <c r="L375" i="16"/>
  <c r="L264" i="16"/>
  <c r="L445" i="16"/>
  <c r="L385" i="16"/>
  <c r="L297" i="16"/>
  <c r="L265" i="16"/>
  <c r="L233" i="16"/>
  <c r="L454" i="16"/>
  <c r="L390" i="16"/>
  <c r="L304" i="16"/>
  <c r="L437" i="16"/>
  <c r="L365" i="16"/>
  <c r="L393" i="16"/>
  <c r="J875" i="16"/>
  <c r="K875" i="16" s="1"/>
  <c r="H875" i="16"/>
  <c r="L247" i="16"/>
  <c r="J340" i="16"/>
  <c r="K340" i="16" s="1"/>
  <c r="H340" i="16"/>
  <c r="H326" i="16"/>
  <c r="J326" i="16"/>
  <c r="K326" i="16" s="1"/>
  <c r="L326" i="16" s="1"/>
  <c r="J348" i="16"/>
  <c r="K348" i="16" s="1"/>
  <c r="H348" i="16"/>
  <c r="J358" i="16"/>
  <c r="K358" i="16" s="1"/>
  <c r="H358" i="16"/>
  <c r="J813" i="16"/>
  <c r="K813" i="16" s="1"/>
  <c r="H813" i="16"/>
  <c r="J821" i="16"/>
  <c r="K821" i="16" s="1"/>
  <c r="H821" i="16"/>
  <c r="H831" i="16"/>
  <c r="J831" i="16"/>
  <c r="K831" i="16" s="1"/>
  <c r="L831" i="16" s="1"/>
  <c r="J839" i="16"/>
  <c r="K839" i="16" s="1"/>
  <c r="H839" i="16"/>
  <c r="J847" i="16"/>
  <c r="K847" i="16" s="1"/>
  <c r="H847" i="16"/>
  <c r="H855" i="16"/>
  <c r="J855" i="16"/>
  <c r="K855" i="16" s="1"/>
  <c r="L855" i="16" s="1"/>
  <c r="J865" i="16"/>
  <c r="K865" i="16" s="1"/>
  <c r="H865" i="16"/>
  <c r="H774" i="16"/>
  <c r="J774" i="16"/>
  <c r="K774" i="16" s="1"/>
  <c r="H884" i="16"/>
  <c r="J884" i="16"/>
  <c r="K884" i="16" s="1"/>
  <c r="J894" i="16"/>
  <c r="K894" i="16" s="1"/>
  <c r="H894" i="16"/>
  <c r="J941" i="16"/>
  <c r="K941" i="16" s="1"/>
  <c r="H941" i="16"/>
  <c r="J951" i="16"/>
  <c r="K951" i="16" s="1"/>
  <c r="H951" i="16"/>
  <c r="L727" i="16"/>
  <c r="L695" i="16"/>
  <c r="L663" i="16"/>
  <c r="L631" i="16"/>
  <c r="L599" i="16"/>
  <c r="L567" i="16"/>
  <c r="L535" i="16"/>
  <c r="L577" i="16"/>
  <c r="L696" i="16"/>
  <c r="L516" i="16"/>
  <c r="L630" i="16"/>
  <c r="L598" i="16"/>
  <c r="L566" i="16"/>
  <c r="L518" i="16"/>
  <c r="L584" i="16"/>
  <c r="L515" i="16"/>
  <c r="L725" i="16"/>
  <c r="L693" i="16"/>
  <c r="L661" i="16"/>
  <c r="L629" i="16"/>
  <c r="L597" i="16"/>
  <c r="L565" i="16"/>
  <c r="L755" i="16"/>
  <c r="L791" i="16"/>
  <c r="L657" i="16"/>
  <c r="L561" i="16"/>
  <c r="L724" i="16"/>
  <c r="L692" i="16"/>
  <c r="L628" i="16"/>
  <c r="L754" i="16"/>
  <c r="L790" i="16"/>
  <c r="L760" i="16"/>
  <c r="L707" i="16"/>
  <c r="L611" i="16"/>
  <c r="L579" i="16"/>
  <c r="L547" i="16"/>
  <c r="L805" i="16"/>
  <c r="L697" i="16"/>
  <c r="L617" i="16"/>
  <c r="L803" i="16"/>
  <c r="L722" i="16"/>
  <c r="L690" i="16"/>
  <c r="L658" i="16"/>
  <c r="L626" i="16"/>
  <c r="L594" i="16"/>
  <c r="L788" i="16"/>
  <c r="L510" i="16"/>
  <c r="L560" i="16"/>
  <c r="J329" i="16"/>
  <c r="K329" i="16" s="1"/>
  <c r="H329" i="16"/>
  <c r="J834" i="16"/>
  <c r="K834" i="16" s="1"/>
  <c r="H834" i="16"/>
  <c r="H868" i="16"/>
  <c r="J868" i="16"/>
  <c r="K868" i="16" s="1"/>
  <c r="L868" i="16" s="1"/>
  <c r="J944" i="16"/>
  <c r="K944" i="16" s="1"/>
  <c r="H944" i="16"/>
  <c r="J501" i="16"/>
  <c r="K501" i="16" s="1"/>
  <c r="H501" i="16"/>
  <c r="J843" i="16"/>
  <c r="K843" i="16" s="1"/>
  <c r="H843" i="16"/>
  <c r="J876" i="16"/>
  <c r="K876" i="16" s="1"/>
  <c r="H876" i="16"/>
  <c r="L254" i="16"/>
  <c r="L252" i="16"/>
  <c r="L458" i="16"/>
  <c r="L299" i="16"/>
  <c r="L529" i="16"/>
  <c r="L742" i="16"/>
  <c r="L640" i="16"/>
  <c r="L806" i="16"/>
  <c r="H338" i="16"/>
  <c r="J338" i="16"/>
  <c r="K338" i="16" s="1"/>
  <c r="J505" i="16"/>
  <c r="K505" i="16" s="1"/>
  <c r="H505" i="16"/>
  <c r="J845" i="16"/>
  <c r="K845" i="16" s="1"/>
  <c r="H845" i="16"/>
  <c r="J772" i="16"/>
  <c r="K772" i="16" s="1"/>
  <c r="H772" i="16"/>
  <c r="J949" i="16"/>
  <c r="K949" i="16" s="1"/>
  <c r="H949" i="16"/>
  <c r="J341" i="16"/>
  <c r="K341" i="16" s="1"/>
  <c r="H341" i="16"/>
  <c r="H327" i="16"/>
  <c r="J327" i="16"/>
  <c r="K327" i="16" s="1"/>
  <c r="J349" i="16"/>
  <c r="K349" i="16" s="1"/>
  <c r="H349" i="16"/>
  <c r="J498" i="16"/>
  <c r="K498" i="16" s="1"/>
  <c r="H498" i="16"/>
  <c r="H814" i="16"/>
  <c r="J814" i="16"/>
  <c r="K814" i="16" s="1"/>
  <c r="J822" i="16"/>
  <c r="K822" i="16" s="1"/>
  <c r="H822" i="16"/>
  <c r="J832" i="16"/>
  <c r="K832" i="16" s="1"/>
  <c r="H832" i="16"/>
  <c r="J840" i="16"/>
  <c r="K840" i="16" s="1"/>
  <c r="H840" i="16"/>
  <c r="J848" i="16"/>
  <c r="K848" i="16" s="1"/>
  <c r="H848" i="16"/>
  <c r="J856" i="16"/>
  <c r="K856" i="16" s="1"/>
  <c r="H856" i="16"/>
  <c r="H866" i="16"/>
  <c r="J866" i="16"/>
  <c r="K866" i="16" s="1"/>
  <c r="L866" i="16" s="1"/>
  <c r="J775" i="16"/>
  <c r="K775" i="16" s="1"/>
  <c r="H775" i="16"/>
  <c r="J885" i="16"/>
  <c r="K885" i="16" s="1"/>
  <c r="H885" i="16"/>
  <c r="J895" i="16"/>
  <c r="K895" i="16" s="1"/>
  <c r="H895" i="16"/>
  <c r="J942" i="16"/>
  <c r="K942" i="16" s="1"/>
  <c r="H942" i="16"/>
  <c r="J954" i="16"/>
  <c r="K954" i="16" s="1"/>
  <c r="H954" i="16"/>
  <c r="L509" i="16"/>
  <c r="L719" i="16"/>
  <c r="L687" i="16"/>
  <c r="L655" i="16"/>
  <c r="L591" i="16"/>
  <c r="L759" i="16"/>
  <c r="L872" i="16"/>
  <c r="L622" i="16"/>
  <c r="L882" i="16"/>
  <c r="L507" i="16"/>
  <c r="L557" i="16"/>
  <c r="L641" i="16"/>
  <c r="L748" i="16"/>
  <c r="L716" i="16"/>
  <c r="L588" i="16"/>
  <c r="L782" i="16"/>
  <c r="L624" i="16"/>
  <c r="L786" i="16"/>
  <c r="L731" i="16"/>
  <c r="L699" i="16"/>
  <c r="L704" i="16"/>
  <c r="H343" i="16"/>
  <c r="J343" i="16"/>
  <c r="K343" i="16" s="1"/>
  <c r="H824" i="16"/>
  <c r="J824" i="16"/>
  <c r="K824" i="16" s="1"/>
  <c r="J858" i="16"/>
  <c r="K858" i="16" s="1"/>
  <c r="H858" i="16"/>
  <c r="H887" i="16"/>
  <c r="J887" i="16"/>
  <c r="K887" i="16" s="1"/>
  <c r="J330" i="16"/>
  <c r="K330" i="16" s="1"/>
  <c r="H330" i="16"/>
  <c r="J825" i="16"/>
  <c r="K825" i="16" s="1"/>
  <c r="H825" i="16"/>
  <c r="H859" i="16"/>
  <c r="J859" i="16"/>
  <c r="K859" i="16" s="1"/>
  <c r="H947" i="16"/>
  <c r="J947" i="16"/>
  <c r="K947" i="16" s="1"/>
  <c r="L443" i="16"/>
  <c r="L426" i="16"/>
  <c r="L267" i="16"/>
  <c r="L711" i="16"/>
  <c r="L583" i="16"/>
  <c r="L678" i="16"/>
  <c r="L808" i="16"/>
  <c r="L609" i="16"/>
  <c r="J356" i="16"/>
  <c r="K356" i="16" s="1"/>
  <c r="H356" i="16"/>
  <c r="J829" i="16"/>
  <c r="K829" i="16" s="1"/>
  <c r="H829" i="16"/>
  <c r="J853" i="16"/>
  <c r="K853" i="16" s="1"/>
  <c r="H853" i="16"/>
  <c r="J892" i="16"/>
  <c r="K892" i="16" s="1"/>
  <c r="H892" i="16"/>
  <c r="H342" i="16"/>
  <c r="J342" i="16"/>
  <c r="K342" i="16" s="1"/>
  <c r="H328" i="16"/>
  <c r="J328" i="16"/>
  <c r="K328" i="16" s="1"/>
  <c r="J350" i="16"/>
  <c r="K350" i="16" s="1"/>
  <c r="H350" i="16"/>
  <c r="H499" i="16"/>
  <c r="J499" i="16"/>
  <c r="K499" i="16" s="1"/>
  <c r="J815" i="16"/>
  <c r="K815" i="16" s="1"/>
  <c r="H815" i="16"/>
  <c r="J823" i="16"/>
  <c r="K823" i="16" s="1"/>
  <c r="H823" i="16"/>
  <c r="J833" i="16"/>
  <c r="K833" i="16" s="1"/>
  <c r="H833" i="16"/>
  <c r="H841" i="16"/>
  <c r="J841" i="16"/>
  <c r="K841" i="16" s="1"/>
  <c r="H849" i="16"/>
  <c r="J849" i="16"/>
  <c r="K849" i="16" s="1"/>
  <c r="H857" i="16"/>
  <c r="J857" i="16"/>
  <c r="K857" i="16" s="1"/>
  <c r="J867" i="16"/>
  <c r="K867" i="16" s="1"/>
  <c r="H867" i="16"/>
  <c r="J874" i="16"/>
  <c r="K874" i="16" s="1"/>
  <c r="H874" i="16"/>
  <c r="J886" i="16"/>
  <c r="K886" i="16" s="1"/>
  <c r="H886" i="16"/>
  <c r="H898" i="16"/>
  <c r="J898" i="16"/>
  <c r="K898" i="16" s="1"/>
  <c r="J943" i="16"/>
  <c r="K943" i="16" s="1"/>
  <c r="H943" i="16"/>
  <c r="J904" i="16"/>
  <c r="K904" i="16" s="1"/>
  <c r="H904" i="16"/>
  <c r="L438" i="16"/>
  <c r="L406" i="16"/>
  <c r="L405" i="16"/>
  <c r="L441" i="16"/>
  <c r="L585" i="16"/>
  <c r="L728" i="16"/>
  <c r="L586" i="16"/>
  <c r="L873" i="16"/>
  <c r="L295" i="16"/>
  <c r="L452" i="16"/>
  <c r="L388" i="16"/>
  <c r="L302" i="16"/>
  <c r="L270" i="16"/>
  <c r="L395" i="16"/>
  <c r="L268" i="16"/>
  <c r="L251" i="16"/>
  <c r="L248" i="16"/>
  <c r="L449" i="16"/>
  <c r="L257" i="16"/>
  <c r="L446" i="16"/>
  <c r="L414" i="16"/>
  <c r="L382" i="16"/>
  <c r="L288" i="16"/>
  <c r="L477" i="16"/>
  <c r="L364" i="16"/>
  <c r="L465" i="16"/>
  <c r="L377" i="16"/>
  <c r="L266" i="16"/>
  <c r="L455" i="16"/>
  <c r="L296" i="16"/>
  <c r="L232" i="16"/>
  <c r="L432" i="16"/>
  <c r="L235" i="16"/>
  <c r="L424" i="16"/>
  <c r="L448" i="16"/>
  <c r="H14" i="16"/>
  <c r="J14" i="16"/>
  <c r="K14" i="16" s="1"/>
  <c r="H96" i="16"/>
  <c r="J96" i="16"/>
  <c r="K96" i="16" s="1"/>
  <c r="J136" i="16"/>
  <c r="K136" i="16" s="1"/>
  <c r="H136" i="16"/>
  <c r="J144" i="16"/>
  <c r="K144" i="16" s="1"/>
  <c r="H144" i="16"/>
  <c r="J315" i="16"/>
  <c r="K315" i="16" s="1"/>
  <c r="H315" i="16"/>
  <c r="J65" i="16"/>
  <c r="K65" i="16" s="1"/>
  <c r="H65" i="16"/>
  <c r="J73" i="16"/>
  <c r="K73" i="16" s="1"/>
  <c r="H73" i="16"/>
  <c r="H81" i="16"/>
  <c r="J81" i="16"/>
  <c r="K81" i="16" s="1"/>
  <c r="J89" i="16"/>
  <c r="K89" i="16" s="1"/>
  <c r="H89" i="16"/>
  <c r="H97" i="16"/>
  <c r="J97" i="16"/>
  <c r="K97" i="16" s="1"/>
  <c r="J105" i="16"/>
  <c r="K105" i="16" s="1"/>
  <c r="H105" i="16"/>
  <c r="H113" i="16"/>
  <c r="J113" i="16"/>
  <c r="K113" i="16" s="1"/>
  <c r="J121" i="16"/>
  <c r="K121" i="16" s="1"/>
  <c r="H121" i="16"/>
  <c r="J129" i="16"/>
  <c r="K129" i="16" s="1"/>
  <c r="H129" i="16"/>
  <c r="J137" i="16"/>
  <c r="K137" i="16" s="1"/>
  <c r="H137" i="16"/>
  <c r="J145" i="16"/>
  <c r="K145" i="16" s="1"/>
  <c r="H145" i="16"/>
  <c r="H153" i="16"/>
  <c r="J153" i="16"/>
  <c r="K153" i="16" s="1"/>
  <c r="H163" i="16"/>
  <c r="J163" i="16"/>
  <c r="K163" i="16" s="1"/>
  <c r="K187" i="16"/>
  <c r="H187" i="16"/>
  <c r="H316" i="16"/>
  <c r="J316" i="16"/>
  <c r="K316" i="16" s="1"/>
  <c r="L274" i="16"/>
  <c r="L242" i="16"/>
  <c r="L399" i="16"/>
  <c r="L429" i="16"/>
  <c r="L373" i="16"/>
  <c r="L369" i="16"/>
  <c r="L289" i="16"/>
  <c r="L478" i="16"/>
  <c r="L421" i="16"/>
  <c r="L263" i="16"/>
  <c r="L231" i="16"/>
  <c r="L420" i="16"/>
  <c r="L238" i="16"/>
  <c r="L459" i="16"/>
  <c r="L427" i="16"/>
  <c r="L363" i="16"/>
  <c r="L401" i="16"/>
  <c r="L285" i="16"/>
  <c r="L253" i="16"/>
  <c r="L474" i="16"/>
  <c r="L442" i="16"/>
  <c r="L378" i="16"/>
  <c r="L376" i="16"/>
  <c r="L283" i="16"/>
  <c r="L472" i="16"/>
  <c r="L440" i="16"/>
  <c r="J66" i="16"/>
  <c r="K66" i="16" s="1"/>
  <c r="H66" i="16"/>
  <c r="J74" i="16"/>
  <c r="K74" i="16" s="1"/>
  <c r="H74" i="16"/>
  <c r="J82" i="16"/>
  <c r="K82" i="16" s="1"/>
  <c r="H82" i="16"/>
  <c r="H90" i="16"/>
  <c r="J90" i="16"/>
  <c r="K90" i="16" s="1"/>
  <c r="J98" i="16"/>
  <c r="K98" i="16" s="1"/>
  <c r="H98" i="16"/>
  <c r="J106" i="16"/>
  <c r="K106" i="16" s="1"/>
  <c r="H106" i="16"/>
  <c r="H114" i="16"/>
  <c r="J114" i="16"/>
  <c r="K114" i="16" s="1"/>
  <c r="J122" i="16"/>
  <c r="K122" i="16" s="1"/>
  <c r="H122" i="16"/>
  <c r="H130" i="16"/>
  <c r="J130" i="16"/>
  <c r="K130" i="16" s="1"/>
  <c r="H138" i="16"/>
  <c r="J138" i="16"/>
  <c r="K138" i="16" s="1"/>
  <c r="H146" i="16"/>
  <c r="J146" i="16"/>
  <c r="K146" i="16" s="1"/>
  <c r="J154" i="16"/>
  <c r="K154" i="16" s="1"/>
  <c r="H154" i="16"/>
  <c r="J162" i="16"/>
  <c r="K162" i="16" s="1"/>
  <c r="H162" i="16"/>
  <c r="J196" i="16"/>
  <c r="K196" i="16" s="1"/>
  <c r="H196" i="16"/>
  <c r="L287" i="16"/>
  <c r="L444" i="16"/>
  <c r="L387" i="16"/>
  <c r="L245" i="16"/>
  <c r="L370" i="16"/>
  <c r="J72" i="16"/>
  <c r="K72" i="16" s="1"/>
  <c r="H72" i="16"/>
  <c r="H120" i="16"/>
  <c r="J120" i="16"/>
  <c r="K120" i="16" s="1"/>
  <c r="K188" i="16"/>
  <c r="H188" i="16"/>
  <c r="H83" i="16"/>
  <c r="J83" i="16"/>
  <c r="K83" i="16" s="1"/>
  <c r="J115" i="16"/>
  <c r="K115" i="16" s="1"/>
  <c r="H115" i="16"/>
  <c r="H155" i="16"/>
  <c r="J155" i="16"/>
  <c r="K155" i="16" s="1"/>
  <c r="H68" i="16"/>
  <c r="J68" i="16"/>
  <c r="K68" i="16" s="1"/>
  <c r="H76" i="16"/>
  <c r="J76" i="16"/>
  <c r="K76" i="16" s="1"/>
  <c r="H84" i="16"/>
  <c r="J84" i="16"/>
  <c r="K84" i="16" s="1"/>
  <c r="J92" i="16"/>
  <c r="K92" i="16" s="1"/>
  <c r="H92" i="16"/>
  <c r="J100" i="16"/>
  <c r="K100" i="16" s="1"/>
  <c r="H100" i="16"/>
  <c r="J108" i="16"/>
  <c r="K108" i="16" s="1"/>
  <c r="H108" i="16"/>
  <c r="J116" i="16"/>
  <c r="K116" i="16" s="1"/>
  <c r="H116" i="16"/>
  <c r="J124" i="16"/>
  <c r="K124" i="16" s="1"/>
  <c r="H124" i="16"/>
  <c r="H132" i="16"/>
  <c r="J132" i="16"/>
  <c r="K132" i="16" s="1"/>
  <c r="H140" i="16"/>
  <c r="J140" i="16"/>
  <c r="K140" i="16" s="1"/>
  <c r="J148" i="16"/>
  <c r="K148" i="16" s="1"/>
  <c r="H148" i="16"/>
  <c r="J156" i="16"/>
  <c r="K156" i="16" s="1"/>
  <c r="H156" i="16"/>
  <c r="H181" i="16"/>
  <c r="K181" i="16"/>
  <c r="J204" i="16"/>
  <c r="K204" i="16" s="1"/>
  <c r="H204" i="16"/>
  <c r="L298" i="16"/>
  <c r="L234" i="16"/>
  <c r="L423" i="16"/>
  <c r="L391" i="16"/>
  <c r="L413" i="16"/>
  <c r="L276" i="16"/>
  <c r="L433" i="16"/>
  <c r="L416" i="16"/>
  <c r="L281" i="16"/>
  <c r="L249" i="16"/>
  <c r="L470" i="16"/>
  <c r="L374" i="16"/>
  <c r="L272" i="16"/>
  <c r="L461" i="16"/>
  <c r="L300" i="16"/>
  <c r="L392" i="16"/>
  <c r="L279" i="16"/>
  <c r="L468" i="16"/>
  <c r="L436" i="16"/>
  <c r="L372" i="16"/>
  <c r="L475" i="16"/>
  <c r="L379" i="16"/>
  <c r="L301" i="16"/>
  <c r="L394" i="16"/>
  <c r="L456" i="16"/>
  <c r="J112" i="16"/>
  <c r="K112" i="16" s="1"/>
  <c r="H112" i="16"/>
  <c r="J67" i="16"/>
  <c r="K67" i="16" s="1"/>
  <c r="H67" i="16"/>
  <c r="J99" i="16"/>
  <c r="K99" i="16" s="1"/>
  <c r="H99" i="16"/>
  <c r="H131" i="16"/>
  <c r="J131" i="16"/>
  <c r="K131" i="16" s="1"/>
  <c r="K173" i="16"/>
  <c r="H173" i="16"/>
  <c r="J11" i="16"/>
  <c r="K11" i="16" s="1"/>
  <c r="H11" i="16"/>
  <c r="J69" i="16"/>
  <c r="K69" i="16" s="1"/>
  <c r="H69" i="16"/>
  <c r="H77" i="16"/>
  <c r="J77" i="16"/>
  <c r="K77" i="16" s="1"/>
  <c r="J85" i="16"/>
  <c r="K85" i="16" s="1"/>
  <c r="H85" i="16"/>
  <c r="H93" i="16"/>
  <c r="J93" i="16"/>
  <c r="K93" i="16" s="1"/>
  <c r="H101" i="16"/>
  <c r="J101" i="16"/>
  <c r="K101" i="16" s="1"/>
  <c r="J109" i="16"/>
  <c r="K109" i="16" s="1"/>
  <c r="H109" i="16"/>
  <c r="J117" i="16"/>
  <c r="K117" i="16" s="1"/>
  <c r="H117" i="16"/>
  <c r="H125" i="16"/>
  <c r="J125" i="16"/>
  <c r="K125" i="16" s="1"/>
  <c r="J133" i="16"/>
  <c r="K133" i="16" s="1"/>
  <c r="H133" i="16"/>
  <c r="J141" i="16"/>
  <c r="K141" i="16" s="1"/>
  <c r="H141" i="16"/>
  <c r="H149" i="16"/>
  <c r="J149" i="16"/>
  <c r="K149" i="16" s="1"/>
  <c r="J157" i="16"/>
  <c r="K157" i="16" s="1"/>
  <c r="H157" i="16"/>
  <c r="H182" i="16"/>
  <c r="K182" i="16"/>
  <c r="H312" i="16"/>
  <c r="J312" i="16"/>
  <c r="K312" i="16" s="1"/>
  <c r="H80" i="16"/>
  <c r="J80" i="16"/>
  <c r="K80" i="16" s="1"/>
  <c r="J164" i="16"/>
  <c r="K164" i="16" s="1"/>
  <c r="H164" i="16"/>
  <c r="J91" i="16"/>
  <c r="K91" i="16" s="1"/>
  <c r="H91" i="16"/>
  <c r="J147" i="16"/>
  <c r="K147" i="16" s="1"/>
  <c r="H147" i="16"/>
  <c r="J70" i="16"/>
  <c r="K70" i="16" s="1"/>
  <c r="H70" i="16"/>
  <c r="J94" i="16"/>
  <c r="K94" i="16" s="1"/>
  <c r="H94" i="16"/>
  <c r="J102" i="16"/>
  <c r="K102" i="16" s="1"/>
  <c r="H102" i="16"/>
  <c r="J118" i="16"/>
  <c r="K118" i="16" s="1"/>
  <c r="H118" i="16"/>
  <c r="H126" i="16"/>
  <c r="J126" i="16"/>
  <c r="K126" i="16" s="1"/>
  <c r="J134" i="16"/>
  <c r="K134" i="16" s="1"/>
  <c r="H134" i="16"/>
  <c r="H142" i="16"/>
  <c r="J142" i="16"/>
  <c r="K142" i="16" s="1"/>
  <c r="J150" i="16"/>
  <c r="K150" i="16" s="1"/>
  <c r="H150" i="16"/>
  <c r="J158" i="16"/>
  <c r="K158" i="16" s="1"/>
  <c r="H158" i="16"/>
  <c r="J183" i="16"/>
  <c r="K183" i="16" s="1"/>
  <c r="H183" i="16"/>
  <c r="L290" i="16"/>
  <c r="L258" i="16"/>
  <c r="L479" i="16"/>
  <c r="L280" i="16"/>
  <c r="L397" i="16"/>
  <c r="L244" i="16"/>
  <c r="L409" i="16"/>
  <c r="L273" i="16"/>
  <c r="L241" i="16"/>
  <c r="L430" i="16"/>
  <c r="L453" i="16"/>
  <c r="L260" i="16"/>
  <c r="L425" i="16"/>
  <c r="L303" i="16"/>
  <c r="L271" i="16"/>
  <c r="L428" i="16"/>
  <c r="L246" i="16"/>
  <c r="L467" i="16"/>
  <c r="L229" i="16"/>
  <c r="L361" i="16"/>
  <c r="L259" i="16"/>
  <c r="J88" i="16"/>
  <c r="K88" i="16" s="1"/>
  <c r="H88" i="16"/>
  <c r="H104" i="16"/>
  <c r="J104" i="16"/>
  <c r="K104" i="16" s="1"/>
  <c r="J128" i="16"/>
  <c r="K128" i="16" s="1"/>
  <c r="H128" i="16"/>
  <c r="J152" i="16"/>
  <c r="K152" i="16" s="1"/>
  <c r="H152" i="16"/>
  <c r="J75" i="16"/>
  <c r="K75" i="16" s="1"/>
  <c r="H75" i="16"/>
  <c r="H107" i="16"/>
  <c r="J107" i="16"/>
  <c r="K107" i="16" s="1"/>
  <c r="H123" i="16"/>
  <c r="J123" i="16"/>
  <c r="K123" i="16" s="1"/>
  <c r="H139" i="16"/>
  <c r="J139" i="16"/>
  <c r="K139" i="16" s="1"/>
  <c r="H195" i="16"/>
  <c r="J195" i="16"/>
  <c r="K195" i="16" s="1"/>
  <c r="J12" i="16"/>
  <c r="K12" i="16" s="1"/>
  <c r="H12" i="16"/>
  <c r="J78" i="16"/>
  <c r="K78" i="16" s="1"/>
  <c r="H78" i="16"/>
  <c r="J86" i="16"/>
  <c r="K86" i="16" s="1"/>
  <c r="H86" i="16"/>
  <c r="H110" i="16"/>
  <c r="J110" i="16"/>
  <c r="K110" i="16" s="1"/>
  <c r="J313" i="16"/>
  <c r="K313" i="16" s="1"/>
  <c r="H313" i="16"/>
  <c r="J13" i="16"/>
  <c r="K13" i="16" s="1"/>
  <c r="H13" i="16"/>
  <c r="H71" i="16"/>
  <c r="J71" i="16"/>
  <c r="K71" i="16" s="1"/>
  <c r="J79" i="16"/>
  <c r="K79" i="16" s="1"/>
  <c r="H79" i="16"/>
  <c r="J87" i="16"/>
  <c r="K87" i="16" s="1"/>
  <c r="H87" i="16"/>
  <c r="J95" i="16"/>
  <c r="K95" i="16" s="1"/>
  <c r="H95" i="16"/>
  <c r="J103" i="16"/>
  <c r="K103" i="16" s="1"/>
  <c r="H103" i="16"/>
  <c r="J111" i="16"/>
  <c r="K111" i="16" s="1"/>
  <c r="H111" i="16"/>
  <c r="J119" i="16"/>
  <c r="K119" i="16" s="1"/>
  <c r="H119" i="16"/>
  <c r="J127" i="16"/>
  <c r="K127" i="16" s="1"/>
  <c r="H127" i="16"/>
  <c r="J135" i="16"/>
  <c r="K135" i="16" s="1"/>
  <c r="H135" i="16"/>
  <c r="H143" i="16"/>
  <c r="J143" i="16"/>
  <c r="K143" i="16" s="1"/>
  <c r="J151" i="16"/>
  <c r="K151" i="16" s="1"/>
  <c r="H151" i="16"/>
  <c r="J165" i="16"/>
  <c r="K165" i="16" s="1"/>
  <c r="H165" i="16"/>
  <c r="J184" i="16"/>
  <c r="K184" i="16" s="1"/>
  <c r="H184" i="16"/>
  <c r="H314" i="16"/>
  <c r="J314" i="16"/>
  <c r="K314" i="16" s="1"/>
  <c r="L250" i="16"/>
  <c r="L471" i="16"/>
  <c r="L389" i="16"/>
  <c r="L228" i="16"/>
  <c r="L422" i="16"/>
  <c r="L240" i="16"/>
  <c r="L236" i="16"/>
  <c r="L400" i="16"/>
  <c r="L102" i="16" l="1"/>
  <c r="L91" i="16"/>
  <c r="L133" i="16"/>
  <c r="L898" i="16"/>
  <c r="L857" i="16"/>
  <c r="L328" i="16"/>
  <c r="L824" i="16"/>
  <c r="L885" i="16"/>
  <c r="L848" i="16"/>
  <c r="L341" i="16"/>
  <c r="L505" i="16"/>
  <c r="L893" i="16"/>
  <c r="L819" i="16"/>
  <c r="L332" i="16"/>
  <c r="L886" i="16"/>
  <c r="L815" i="16"/>
  <c r="L356" i="16"/>
  <c r="L330" i="16"/>
  <c r="L875" i="16"/>
  <c r="L883" i="16"/>
  <c r="L506" i="16"/>
  <c r="L339" i="16"/>
  <c r="L324" i="16"/>
  <c r="L897" i="16"/>
  <c r="L71" i="16"/>
  <c r="L139" i="16"/>
  <c r="L84" i="16"/>
  <c r="L841" i="16"/>
  <c r="L499" i="16"/>
  <c r="L947" i="16"/>
  <c r="L887" i="16"/>
  <c r="L357" i="16"/>
  <c r="L312" i="16"/>
  <c r="L77" i="16"/>
  <c r="L131" i="16"/>
  <c r="L130" i="16"/>
  <c r="L163" i="16"/>
  <c r="L97" i="16"/>
  <c r="L96" i="16"/>
  <c r="L327" i="16"/>
  <c r="L943" i="16"/>
  <c r="L867" i="16"/>
  <c r="L833" i="16"/>
  <c r="L350" i="16"/>
  <c r="L853" i="16"/>
  <c r="L858" i="16"/>
  <c r="L884" i="16"/>
  <c r="L830" i="16"/>
  <c r="L347" i="16"/>
  <c r="L837" i="16"/>
  <c r="L860" i="16"/>
  <c r="L331" i="16"/>
  <c r="L338" i="16"/>
  <c r="L774" i="16"/>
  <c r="L854" i="16"/>
  <c r="L817" i="16"/>
  <c r="L344" i="16"/>
  <c r="L889" i="16"/>
  <c r="L852" i="16"/>
  <c r="L818" i="16"/>
  <c r="L323" i="16"/>
  <c r="L158" i="16"/>
  <c r="L173" i="16"/>
  <c r="L196" i="16"/>
  <c r="L187" i="16"/>
  <c r="L136" i="16"/>
  <c r="L349" i="16"/>
  <c r="L904" i="16"/>
  <c r="L874" i="16"/>
  <c r="L892" i="16"/>
  <c r="L950" i="16"/>
  <c r="L773" i="16"/>
  <c r="L838" i="16"/>
  <c r="L939" i="16"/>
  <c r="L878" i="16"/>
  <c r="L888" i="16"/>
  <c r="L842" i="16"/>
  <c r="L70" i="16"/>
  <c r="L112" i="16"/>
  <c r="L73" i="16"/>
  <c r="L832" i="16"/>
  <c r="L865" i="16"/>
  <c r="L123" i="16"/>
  <c r="L140" i="16"/>
  <c r="L76" i="16"/>
  <c r="L859" i="16"/>
  <c r="L895" i="16"/>
  <c r="L856" i="16"/>
  <c r="L822" i="16"/>
  <c r="L845" i="16"/>
  <c r="L843" i="16"/>
  <c r="L834" i="16"/>
  <c r="L894" i="16"/>
  <c r="L821" i="16"/>
  <c r="L940" i="16"/>
  <c r="L864" i="16"/>
  <c r="L863" i="16"/>
  <c r="L869" i="16"/>
  <c r="L948" i="16"/>
  <c r="L771" i="16"/>
  <c r="L502" i="16"/>
  <c r="L814" i="16"/>
  <c r="L835" i="16"/>
  <c r="L844" i="16"/>
  <c r="L69" i="16"/>
  <c r="L99" i="16"/>
  <c r="L154" i="16"/>
  <c r="L501" i="16"/>
  <c r="L329" i="16"/>
  <c r="L847" i="16"/>
  <c r="L813" i="16"/>
  <c r="L340" i="16"/>
  <c r="L851" i="16"/>
  <c r="L938" i="16"/>
  <c r="L828" i="16"/>
  <c r="L354" i="16"/>
  <c r="L85" i="16"/>
  <c r="L74" i="16"/>
  <c r="L105" i="16"/>
  <c r="L772" i="16"/>
  <c r="L941" i="16"/>
  <c r="L823" i="16"/>
  <c r="L829" i="16"/>
  <c r="L825" i="16"/>
  <c r="L820" i="16"/>
  <c r="L325" i="16"/>
  <c r="L117" i="16"/>
  <c r="L106" i="16"/>
  <c r="L137" i="16"/>
  <c r="L942" i="16"/>
  <c r="L876" i="16"/>
  <c r="L348" i="16"/>
  <c r="L337" i="16"/>
  <c r="L314" i="16"/>
  <c r="L143" i="16"/>
  <c r="L110" i="16"/>
  <c r="L195" i="16"/>
  <c r="L155" i="16"/>
  <c r="L120" i="16"/>
  <c r="L849" i="16"/>
  <c r="L342" i="16"/>
  <c r="L343" i="16"/>
  <c r="L954" i="16"/>
  <c r="L775" i="16"/>
  <c r="L840" i="16"/>
  <c r="L498" i="16"/>
  <c r="L949" i="16"/>
  <c r="L944" i="16"/>
  <c r="L951" i="16"/>
  <c r="L839" i="16"/>
  <c r="L358" i="16"/>
  <c r="L846" i="16"/>
  <c r="L816" i="16"/>
  <c r="L83" i="16"/>
  <c r="L90" i="16"/>
  <c r="L153" i="16"/>
  <c r="L14" i="16"/>
  <c r="L151" i="16"/>
  <c r="L119" i="16"/>
  <c r="L87" i="16"/>
  <c r="L313" i="16"/>
  <c r="L12" i="16"/>
  <c r="L125" i="16"/>
  <c r="L93" i="16"/>
  <c r="L100" i="16"/>
  <c r="L188" i="16"/>
  <c r="L146" i="16"/>
  <c r="L114" i="16"/>
  <c r="L316" i="16"/>
  <c r="L113" i="16"/>
  <c r="L81" i="16"/>
  <c r="L183" i="16"/>
  <c r="L134" i="16"/>
  <c r="L94" i="16"/>
  <c r="L164" i="16"/>
  <c r="L157" i="16"/>
  <c r="L11" i="16"/>
  <c r="L67" i="16"/>
  <c r="L82" i="16"/>
  <c r="L145" i="16"/>
  <c r="L144" i="16"/>
  <c r="L111" i="16"/>
  <c r="L79" i="16"/>
  <c r="L75" i="16"/>
  <c r="L88" i="16"/>
  <c r="L126" i="16"/>
  <c r="L80" i="16"/>
  <c r="L149" i="16"/>
  <c r="L156" i="16"/>
  <c r="L124" i="16"/>
  <c r="L92" i="16"/>
  <c r="L138" i="16"/>
  <c r="L184" i="16"/>
  <c r="L135" i="16"/>
  <c r="L103" i="16"/>
  <c r="L86" i="16"/>
  <c r="L152" i="16"/>
  <c r="L148" i="16"/>
  <c r="L116" i="16"/>
  <c r="L115" i="16"/>
  <c r="L72" i="16"/>
  <c r="L150" i="16"/>
  <c r="L118" i="16"/>
  <c r="L147" i="16"/>
  <c r="L141" i="16"/>
  <c r="L109" i="16"/>
  <c r="L162" i="16"/>
  <c r="L98" i="16"/>
  <c r="L66" i="16"/>
  <c r="L129" i="16"/>
  <c r="L65" i="16"/>
  <c r="L165" i="16"/>
  <c r="L127" i="16"/>
  <c r="L95" i="16"/>
  <c r="L13" i="16"/>
  <c r="L78" i="16"/>
  <c r="L128" i="16"/>
  <c r="L142" i="16"/>
  <c r="L182" i="16"/>
  <c r="L101" i="16"/>
  <c r="L204" i="16"/>
  <c r="L108" i="16"/>
  <c r="L107" i="16"/>
  <c r="L104" i="16"/>
  <c r="L181" i="16"/>
  <c r="L132" i="16"/>
  <c r="L68" i="16"/>
  <c r="L122" i="16"/>
  <c r="L121" i="16"/>
  <c r="L89" i="16"/>
  <c r="L315" i="16"/>
  <c r="E13" i="17"/>
  <c r="E1300" i="16"/>
  <c r="E1299" i="16"/>
  <c r="E739" i="17"/>
  <c r="E738" i="17"/>
  <c r="E210" i="16"/>
  <c r="E209" i="16"/>
  <c r="E770" i="16"/>
  <c r="E161" i="16"/>
  <c r="E194" i="17"/>
  <c r="E20" i="17"/>
  <c r="E19" i="16"/>
  <c r="E23" i="16"/>
  <c r="E22" i="16"/>
  <c r="E21" i="16"/>
  <c r="E32" i="16"/>
  <c r="E31" i="16"/>
  <c r="E30" i="16"/>
  <c r="E29" i="16"/>
  <c r="E28" i="16"/>
  <c r="E27" i="16"/>
  <c r="E26" i="16"/>
  <c r="E25" i="16"/>
  <c r="E24" i="16"/>
  <c r="E20" i="16"/>
  <c r="E18" i="17"/>
  <c r="H770" i="16" l="1"/>
  <c r="J770" i="16"/>
  <c r="K770" i="16" s="1"/>
  <c r="H21" i="16"/>
  <c r="J21" i="16"/>
  <c r="K21" i="16" s="1"/>
  <c r="L21" i="16" s="1"/>
  <c r="J161" i="16"/>
  <c r="K161" i="16" s="1"/>
  <c r="H161" i="16"/>
  <c r="J32" i="16"/>
  <c r="K32" i="16" s="1"/>
  <c r="H32" i="16"/>
  <c r="H26" i="16"/>
  <c r="J26" i="16"/>
  <c r="K26" i="16" s="1"/>
  <c r="H209" i="16"/>
  <c r="J209" i="16"/>
  <c r="K209" i="16" s="1"/>
  <c r="L209" i="16" s="1"/>
  <c r="J210" i="16"/>
  <c r="K210" i="16" s="1"/>
  <c r="H210" i="16"/>
  <c r="J27" i="16"/>
  <c r="K27" i="16" s="1"/>
  <c r="H27" i="16"/>
  <c r="J28" i="16"/>
  <c r="K28" i="16" s="1"/>
  <c r="H28" i="16"/>
  <c r="J19" i="16"/>
  <c r="K19" i="16" s="1"/>
  <c r="H19" i="16"/>
  <c r="H23" i="16"/>
  <c r="J23" i="16"/>
  <c r="K23" i="16" s="1"/>
  <c r="L23" i="16" s="1"/>
  <c r="J29" i="16"/>
  <c r="K29" i="16" s="1"/>
  <c r="H29" i="16"/>
  <c r="J20" i="16"/>
  <c r="K20" i="16" s="1"/>
  <c r="H20" i="16"/>
  <c r="H31" i="16"/>
  <c r="J31" i="16"/>
  <c r="K31" i="16" s="1"/>
  <c r="L31" i="16" s="1"/>
  <c r="J24" i="16"/>
  <c r="K24" i="16" s="1"/>
  <c r="H24" i="16"/>
  <c r="J1299" i="16"/>
  <c r="K1299" i="16" s="1"/>
  <c r="H1299" i="16"/>
  <c r="J25" i="16"/>
  <c r="K25" i="16" s="1"/>
  <c r="H25" i="16"/>
  <c r="H1300" i="16"/>
  <c r="J1300" i="16"/>
  <c r="K1300" i="16" s="1"/>
  <c r="J22" i="16"/>
  <c r="K22" i="16" s="1"/>
  <c r="H22" i="16"/>
  <c r="J30" i="16"/>
  <c r="K30" i="16" s="1"/>
  <c r="H30" i="16"/>
  <c r="I1334" i="16"/>
  <c r="K1334" i="16" s="1"/>
  <c r="I1333" i="16"/>
  <c r="K1333" i="16" s="1"/>
  <c r="L1300" i="16" l="1"/>
  <c r="L770" i="16"/>
  <c r="L20" i="16"/>
  <c r="L1299" i="16"/>
  <c r="L28" i="16"/>
  <c r="L30" i="16"/>
  <c r="L25" i="16"/>
  <c r="L29" i="16"/>
  <c r="L27" i="16"/>
  <c r="L26" i="16"/>
  <c r="L32" i="16"/>
  <c r="L24" i="16"/>
  <c r="L161" i="16"/>
  <c r="L22" i="16"/>
  <c r="L210" i="16"/>
  <c r="L19" i="16"/>
  <c r="E1329" i="16"/>
  <c r="E1328" i="16"/>
  <c r="J1328" i="16" s="1"/>
  <c r="K1328" i="16" l="1"/>
  <c r="H1328" i="16"/>
  <c r="K1329" i="16"/>
  <c r="H1329" i="16"/>
  <c r="E311" i="16"/>
  <c r="E310" i="16"/>
  <c r="E309" i="16"/>
  <c r="E308" i="16"/>
  <c r="E307" i="16"/>
  <c r="E225" i="16"/>
  <c r="E222" i="16"/>
  <c r="E219" i="16"/>
  <c r="E218" i="16"/>
  <c r="E336" i="16"/>
  <c r="E335" i="16"/>
  <c r="E180" i="16"/>
  <c r="E179" i="16"/>
  <c r="E176" i="16"/>
  <c r="E172" i="16"/>
  <c r="E169" i="16"/>
  <c r="E64" i="16"/>
  <c r="E63" i="16"/>
  <c r="E62" i="16"/>
  <c r="E61" i="16"/>
  <c r="E60" i="16"/>
  <c r="E59" i="16"/>
  <c r="E58" i="16"/>
  <c r="E57" i="16"/>
  <c r="E56" i="16"/>
  <c r="E55" i="16"/>
  <c r="E54" i="16"/>
  <c r="E53" i="16"/>
  <c r="E52" i="16"/>
  <c r="E51" i="16"/>
  <c r="E50" i="16"/>
  <c r="E49" i="16"/>
  <c r="E17" i="17"/>
  <c r="E16" i="17"/>
  <c r="E21" i="17"/>
  <c r="E19" i="17"/>
  <c r="J336" i="16" l="1"/>
  <c r="K336" i="16" s="1"/>
  <c r="H336" i="16"/>
  <c r="H335" i="16"/>
  <c r="J335" i="16"/>
  <c r="K335" i="16" s="1"/>
  <c r="J49" i="16"/>
  <c r="K49" i="16" s="1"/>
  <c r="H49" i="16"/>
  <c r="J61" i="16"/>
  <c r="K61" i="16" s="1"/>
  <c r="H61" i="16"/>
  <c r="J54" i="16"/>
  <c r="K54" i="16" s="1"/>
  <c r="H54" i="16"/>
  <c r="H50" i="16"/>
  <c r="J50" i="16"/>
  <c r="K50" i="16" s="1"/>
  <c r="J53" i="16"/>
  <c r="K53" i="16" s="1"/>
  <c r="H53" i="16"/>
  <c r="H180" i="16"/>
  <c r="K180" i="16"/>
  <c r="J62" i="16"/>
  <c r="K62" i="16" s="1"/>
  <c r="H62" i="16"/>
  <c r="H309" i="16"/>
  <c r="J309" i="16"/>
  <c r="K309" i="16" s="1"/>
  <c r="J310" i="16"/>
  <c r="K310" i="16" s="1"/>
  <c r="H310" i="16"/>
  <c r="J64" i="16"/>
  <c r="K64" i="16" s="1"/>
  <c r="H64" i="16"/>
  <c r="J218" i="16"/>
  <c r="K218" i="16" s="1"/>
  <c r="H218" i="16"/>
  <c r="K169" i="16"/>
  <c r="H169" i="16"/>
  <c r="H219" i="16"/>
  <c r="J219" i="16"/>
  <c r="K219" i="16" s="1"/>
  <c r="K172" i="16"/>
  <c r="H172" i="16"/>
  <c r="J51" i="16"/>
  <c r="K51" i="16" s="1"/>
  <c r="H51" i="16"/>
  <c r="J59" i="16"/>
  <c r="K59" i="16" s="1"/>
  <c r="H59" i="16"/>
  <c r="H176" i="16"/>
  <c r="K176" i="16"/>
  <c r="H225" i="16"/>
  <c r="J225" i="16"/>
  <c r="K225" i="16" s="1"/>
  <c r="J308" i="16"/>
  <c r="K308" i="16" s="1"/>
  <c r="H308" i="16"/>
  <c r="H55" i="16"/>
  <c r="J55" i="16"/>
  <c r="K55" i="16" s="1"/>
  <c r="H63" i="16"/>
  <c r="J63" i="16"/>
  <c r="K63" i="16" s="1"/>
  <c r="J56" i="16"/>
  <c r="K56" i="16" s="1"/>
  <c r="H56" i="16"/>
  <c r="J311" i="16"/>
  <c r="K311" i="16" s="1"/>
  <c r="H311" i="16"/>
  <c r="J57" i="16"/>
  <c r="K57" i="16" s="1"/>
  <c r="H57" i="16"/>
  <c r="J58" i="16"/>
  <c r="K58" i="16" s="1"/>
  <c r="H58" i="16"/>
  <c r="J222" i="16"/>
  <c r="K222" i="16" s="1"/>
  <c r="H222" i="16"/>
  <c r="J52" i="16"/>
  <c r="K52" i="16" s="1"/>
  <c r="H52" i="16"/>
  <c r="H60" i="16"/>
  <c r="J60" i="16"/>
  <c r="K60" i="16" s="1"/>
  <c r="K179" i="16"/>
  <c r="H179" i="16"/>
  <c r="H307" i="16"/>
  <c r="J307" i="16"/>
  <c r="K307" i="16" s="1"/>
  <c r="L307" i="16" s="1"/>
  <c r="L1329" i="16"/>
  <c r="L1328" i="16"/>
  <c r="E320" i="16"/>
  <c r="E206" i="16"/>
  <c r="E197" i="16"/>
  <c r="E48" i="16"/>
  <c r="E47" i="16"/>
  <c r="E1334" i="16"/>
  <c r="E1333" i="16"/>
  <c r="E1307" i="16"/>
  <c r="E1303" i="16"/>
  <c r="J1303" i="16" s="1"/>
  <c r="E319" i="16"/>
  <c r="E192" i="16"/>
  <c r="E189" i="16"/>
  <c r="E166" i="16"/>
  <c r="E46" i="16"/>
  <c r="E45" i="16"/>
  <c r="E44" i="16"/>
  <c r="E43" i="16"/>
  <c r="E42" i="16"/>
  <c r="E41" i="16"/>
  <c r="E40" i="16"/>
  <c r="E39" i="16"/>
  <c r="E38" i="16"/>
  <c r="E37" i="16"/>
  <c r="E36" i="16"/>
  <c r="E35" i="16"/>
  <c r="E34" i="16"/>
  <c r="E33" i="16"/>
  <c r="E18" i="16"/>
  <c r="E17" i="16"/>
  <c r="E10" i="16"/>
  <c r="E9" i="16"/>
  <c r="E324" i="17"/>
  <c r="E323" i="17"/>
  <c r="E322" i="17"/>
  <c r="E321" i="17"/>
  <c r="E320" i="17"/>
  <c r="E319" i="17"/>
  <c r="E318" i="17"/>
  <c r="E317" i="17"/>
  <c r="E316" i="17"/>
  <c r="E315" i="17"/>
  <c r="E314" i="17"/>
  <c r="E195" i="17"/>
  <c r="E193" i="17"/>
  <c r="E192" i="17"/>
  <c r="E191" i="17"/>
  <c r="E190" i="17"/>
  <c r="E189" i="17"/>
  <c r="E188" i="17"/>
  <c r="E15" i="17"/>
  <c r="E14" i="17"/>
  <c r="E12" i="17"/>
  <c r="E11" i="17"/>
  <c r="E10" i="17"/>
  <c r="L309" i="16" l="1"/>
  <c r="L50" i="16"/>
  <c r="L335" i="16"/>
  <c r="L222" i="16"/>
  <c r="L56" i="16"/>
  <c r="L172" i="16"/>
  <c r="L63" i="16"/>
  <c r="L176" i="16"/>
  <c r="L219" i="16"/>
  <c r="L52" i="16"/>
  <c r="L311" i="16"/>
  <c r="L308" i="16"/>
  <c r="L51" i="16"/>
  <c r="L218" i="16"/>
  <c r="L62" i="16"/>
  <c r="L54" i="16"/>
  <c r="L336" i="16"/>
  <c r="L59" i="16"/>
  <c r="L180" i="16"/>
  <c r="L57" i="16"/>
  <c r="H9" i="16"/>
  <c r="J9" i="16"/>
  <c r="K9" i="16" s="1"/>
  <c r="L9" i="16" s="1"/>
  <c r="J37" i="16"/>
  <c r="K37" i="16" s="1"/>
  <c r="H37" i="16"/>
  <c r="J45" i="16"/>
  <c r="K45" i="16" s="1"/>
  <c r="H45" i="16"/>
  <c r="L60" i="16"/>
  <c r="L55" i="16"/>
  <c r="J38" i="16"/>
  <c r="K38" i="16" s="1"/>
  <c r="H38" i="16"/>
  <c r="L169" i="16"/>
  <c r="J10" i="16"/>
  <c r="K10" i="16" s="1"/>
  <c r="H10" i="16"/>
  <c r="J46" i="16"/>
  <c r="K46" i="16" s="1"/>
  <c r="H46" i="16"/>
  <c r="J17" i="16"/>
  <c r="K17" i="16" s="1"/>
  <c r="H17" i="16"/>
  <c r="H39" i="16"/>
  <c r="J39" i="16"/>
  <c r="K39" i="16" s="1"/>
  <c r="H166" i="16"/>
  <c r="J166" i="16"/>
  <c r="K166" i="16" s="1"/>
  <c r="H47" i="16"/>
  <c r="J47" i="16"/>
  <c r="K47" i="16" s="1"/>
  <c r="J18" i="16"/>
  <c r="K18" i="16" s="1"/>
  <c r="H18" i="16"/>
  <c r="J40" i="16"/>
  <c r="K40" i="16" s="1"/>
  <c r="H40" i="16"/>
  <c r="J189" i="16"/>
  <c r="K189" i="16" s="1"/>
  <c r="H189" i="16"/>
  <c r="J48" i="16"/>
  <c r="K48" i="16" s="1"/>
  <c r="H48" i="16"/>
  <c r="J33" i="16"/>
  <c r="K33" i="16" s="1"/>
  <c r="H33" i="16"/>
  <c r="J41" i="16"/>
  <c r="K41" i="16" s="1"/>
  <c r="H41" i="16"/>
  <c r="K192" i="16"/>
  <c r="H192" i="16"/>
  <c r="J197" i="16"/>
  <c r="K197" i="16" s="1"/>
  <c r="H197" i="16"/>
  <c r="L225" i="16"/>
  <c r="H34" i="16"/>
  <c r="J34" i="16"/>
  <c r="K34" i="16" s="1"/>
  <c r="L34" i="16" s="1"/>
  <c r="H42" i="16"/>
  <c r="J42" i="16"/>
  <c r="K42" i="16" s="1"/>
  <c r="K319" i="16"/>
  <c r="H319" i="16"/>
  <c r="J206" i="16"/>
  <c r="K206" i="16" s="1"/>
  <c r="H206" i="16"/>
  <c r="L64" i="16"/>
  <c r="L61" i="16"/>
  <c r="J35" i="16"/>
  <c r="K35" i="16" s="1"/>
  <c r="H35" i="16"/>
  <c r="J43" i="16"/>
  <c r="K43" i="16" s="1"/>
  <c r="H43" i="16"/>
  <c r="K320" i="16"/>
  <c r="H320" i="16"/>
  <c r="J36" i="16"/>
  <c r="K36" i="16" s="1"/>
  <c r="H36" i="16"/>
  <c r="J44" i="16"/>
  <c r="K44" i="16" s="1"/>
  <c r="H44" i="16"/>
  <c r="L179" i="16"/>
  <c r="L58" i="16"/>
  <c r="L310" i="16"/>
  <c r="L53" i="16"/>
  <c r="L49" i="16"/>
  <c r="K1303" i="16"/>
  <c r="H1303" i="16"/>
  <c r="H1307" i="16"/>
  <c r="K1307" i="16"/>
  <c r="H1334" i="16"/>
  <c r="H1333" i="16"/>
  <c r="K1340" i="16" l="1"/>
  <c r="K1342" i="16" s="1"/>
  <c r="L42" i="16"/>
  <c r="L166" i="16"/>
  <c r="L39" i="16"/>
  <c r="L18" i="16"/>
  <c r="L17" i="16"/>
  <c r="L36" i="16"/>
  <c r="L33" i="16"/>
  <c r="L47" i="16"/>
  <c r="L320" i="16"/>
  <c r="L45" i="16"/>
  <c r="L46" i="16"/>
  <c r="L10" i="16"/>
  <c r="L206" i="16"/>
  <c r="L48" i="16"/>
  <c r="L37" i="16"/>
  <c r="L197" i="16"/>
  <c r="L43" i="16"/>
  <c r="L192" i="16"/>
  <c r="L35" i="16"/>
  <c r="L41" i="16"/>
  <c r="L40" i="16"/>
  <c r="L319" i="16"/>
  <c r="L189" i="16"/>
  <c r="L44" i="16"/>
  <c r="L38" i="16"/>
  <c r="L1303" i="16"/>
  <c r="L1307" i="16"/>
  <c r="L1334" i="16"/>
  <c r="L1333" i="16"/>
  <c r="K1343" i="16" l="1"/>
  <c r="K1344" i="16" s="1"/>
</calcChain>
</file>

<file path=xl/sharedStrings.xml><?xml version="1.0" encoding="utf-8"?>
<sst xmlns="http://schemas.openxmlformats.org/spreadsheetml/2006/main" count="3941" uniqueCount="1969">
  <si>
    <t>DESCRIPTION</t>
  </si>
  <si>
    <t>QUANTITY</t>
  </si>
  <si>
    <t>QTY WITH
WASTAGE</t>
  </si>
  <si>
    <t>PROJECT:</t>
  </si>
  <si>
    <t>ADDRESS:</t>
  </si>
  <si>
    <t>EA</t>
  </si>
  <si>
    <t>LFT</t>
  </si>
  <si>
    <t>REV:</t>
  </si>
  <si>
    <t>SCOPE OF ESTIMATE:</t>
  </si>
  <si>
    <t>I</t>
  </si>
  <si>
    <t>SUPPLY &amp; INSTALLATION</t>
  </si>
  <si>
    <t>SR.
NO.</t>
  </si>
  <si>
    <t>WASTAGE</t>
  </si>
  <si>
    <t>UNIT</t>
  </si>
  <si>
    <t>UNIT 
COST</t>
  </si>
  <si>
    <t>MATERIAL 
COST</t>
  </si>
  <si>
    <t xml:space="preserve">TOTAL MATERIAL COST  </t>
  </si>
  <si>
    <t xml:space="preserve">TOTAL COST  </t>
  </si>
  <si>
    <t xml:space="preserve">OVERHEADS &amp; PROFIT  </t>
  </si>
  <si>
    <t xml:space="preserve">TOTAL BID  </t>
  </si>
  <si>
    <t xml:space="preserve"> </t>
  </si>
  <si>
    <t>SHEET METAL DUCT</t>
  </si>
  <si>
    <t>DUCT FITTING</t>
  </si>
  <si>
    <t>DUCT INSULATION</t>
  </si>
  <si>
    <t>DUCT SUPPORT</t>
  </si>
  <si>
    <t>TAKE-OFF</t>
  </si>
  <si>
    <t>DUCT WEIGHT</t>
  </si>
  <si>
    <t>LB</t>
  </si>
  <si>
    <t>AIR DEVICES</t>
  </si>
  <si>
    <t>Galvanized Steel Duct</t>
  </si>
  <si>
    <t>FLEXIBLE DUCT</t>
  </si>
  <si>
    <t>HVAC ESTIMATE</t>
  </si>
  <si>
    <t>1" x 22 Ga. Strap</t>
  </si>
  <si>
    <t>SF</t>
  </si>
  <si>
    <t>ELBOW</t>
  </si>
  <si>
    <t>PIPE SUPPORT</t>
  </si>
  <si>
    <t>LABOR RATE</t>
  </si>
  <si>
    <t>LABOR HOURS</t>
  </si>
  <si>
    <t>8" Dia Supply Air Duct</t>
  </si>
  <si>
    <t>8" Dia Supply Air Duct 90 Deg Elbow</t>
  </si>
  <si>
    <t>8" Dia Flexible Duct</t>
  </si>
  <si>
    <t>TOTAL
COST</t>
  </si>
  <si>
    <t>6" Dia Supply Air Duct</t>
  </si>
  <si>
    <t>6" Dia Flexible Duct</t>
  </si>
  <si>
    <t>NEW WORK</t>
  </si>
  <si>
    <t>6" Dia Supply Air Duct 90 Deg Elbow</t>
  </si>
  <si>
    <t>Duct Insulation</t>
  </si>
  <si>
    <t>Duct Weight</t>
  </si>
  <si>
    <t>Pipe / Duct Support</t>
  </si>
  <si>
    <t>Refrigerant Pipe W/ Fittings</t>
  </si>
  <si>
    <t>Supply &amp; Return Air Duct W/ Fittings</t>
  </si>
  <si>
    <t>Exhaust Air Duct W/ Fittings</t>
  </si>
  <si>
    <t>Flexible Duct</t>
  </si>
  <si>
    <t>LS</t>
  </si>
  <si>
    <t>LABOR 
RATE</t>
  </si>
  <si>
    <t>LABOR
 COST</t>
  </si>
  <si>
    <t xml:space="preserve">TOTAL LABOR COST  </t>
  </si>
  <si>
    <t>10"x8" Supply Air Duct</t>
  </si>
  <si>
    <t>14"x8" Supply Air Duct</t>
  </si>
  <si>
    <t>8" Dia Supply Air Duct 45 Deg Elbow</t>
  </si>
  <si>
    <t>EXHAUST FAN</t>
  </si>
  <si>
    <t>6" Dia Volume Damper</t>
  </si>
  <si>
    <t>8" Dia Volume Damper</t>
  </si>
  <si>
    <t>3/8" Dia Full Threaded Rod W/Double Locknut</t>
  </si>
  <si>
    <t>DUCT COUPLER</t>
  </si>
  <si>
    <t>6" Dia Duct Coupler</t>
  </si>
  <si>
    <t>8" Dia Duct Coupler</t>
  </si>
  <si>
    <t>Air Devices</t>
  </si>
  <si>
    <t>Condensate Drain Pipe W/ Fittings</t>
  </si>
  <si>
    <t>14"x10" Supply Air Duct</t>
  </si>
  <si>
    <t>16"x10" Supply Air Duct</t>
  </si>
  <si>
    <t>4" Dia Supply Air Duct</t>
  </si>
  <si>
    <t>6"x6" Supply Air Duct</t>
  </si>
  <si>
    <t>6"x8" Supply Air Duct</t>
  </si>
  <si>
    <t>6"x10" Supply Air Duct</t>
  </si>
  <si>
    <t>6"x12" Supply Air Duct</t>
  </si>
  <si>
    <t>8"x6" Supply Air Duct</t>
  </si>
  <si>
    <t>8"x8" Supply Air Duct</t>
  </si>
  <si>
    <t>8"x10" Supply Air Duct</t>
  </si>
  <si>
    <t>8"x12" Supply Air Duct</t>
  </si>
  <si>
    <t>10" Dia Supply Air Duct</t>
  </si>
  <si>
    <t>10"x6" Supply Air Duct</t>
  </si>
  <si>
    <t>10"x10" Supply Air Duct</t>
  </si>
  <si>
    <t>10"x12" Supply Air Duct</t>
  </si>
  <si>
    <t>100"x40" Supply Air Duct</t>
  </si>
  <si>
    <t>12" Dia Supply Air Duct</t>
  </si>
  <si>
    <t>12"x6" Supply Air Duct</t>
  </si>
  <si>
    <t>12"x8" Supply Air Duct</t>
  </si>
  <si>
    <t>12"x10" Supply Air Duct</t>
  </si>
  <si>
    <t>12"x12" Supply Air Duct</t>
  </si>
  <si>
    <t>12"x14" Supply Air Duct</t>
  </si>
  <si>
    <t>14" Dia Supply Air Duct</t>
  </si>
  <si>
    <t>14"x6" Supply Air Duct</t>
  </si>
  <si>
    <t>14"x12" Supply Air Duct</t>
  </si>
  <si>
    <t>14"x14" Supply Air Duct</t>
  </si>
  <si>
    <t>16" Dia Supply Air Duct</t>
  </si>
  <si>
    <t>16"x12" Supply Air Duct</t>
  </si>
  <si>
    <t>16"x14" Supply Air Duct</t>
  </si>
  <si>
    <t>16"x15" Supply Air Duct</t>
  </si>
  <si>
    <t>16"x16" Supply Air Duct</t>
  </si>
  <si>
    <t>18"x10" Supply Air Duct</t>
  </si>
  <si>
    <t>18"x12" Supply Air Duct</t>
  </si>
  <si>
    <t>18"x14" Supply Air Duct</t>
  </si>
  <si>
    <t>18"x16" Supply Air Duct</t>
  </si>
  <si>
    <t>18"x22" Supply Air Duct</t>
  </si>
  <si>
    <t>18"x28" Supply Air Duct</t>
  </si>
  <si>
    <t>20"x10" Supply Air Duct</t>
  </si>
  <si>
    <t>20"x12" Supply Air DUct</t>
  </si>
  <si>
    <t>20"x14" Supply Air Duct</t>
  </si>
  <si>
    <t>20"x16" Supply Air DUct</t>
  </si>
  <si>
    <t>22"x10" Supply Air Duct</t>
  </si>
  <si>
    <t>22"x12" Supply Air Duct</t>
  </si>
  <si>
    <t>22"x14" Supply Air Duct</t>
  </si>
  <si>
    <t>22"x18" Supply Air Duct</t>
  </si>
  <si>
    <t>24"x12" Supply Air Duct</t>
  </si>
  <si>
    <t>24"x16" Supply Air Duct</t>
  </si>
  <si>
    <t>24"x18" Supply Air Duct</t>
  </si>
  <si>
    <t>24"X22" Supply Air Duct</t>
  </si>
  <si>
    <t>28"x12" Supply Air Duct</t>
  </si>
  <si>
    <t>28"x16" Supply Air Duct</t>
  </si>
  <si>
    <t>28"x18" Supply Air Duct</t>
  </si>
  <si>
    <t>28"x20" Supply Air Duct</t>
  </si>
  <si>
    <t>30"x12" Supply Air Duct</t>
  </si>
  <si>
    <t>30"x16" Supply Air Duct</t>
  </si>
  <si>
    <t>32"x16" Supply Air Duct</t>
  </si>
  <si>
    <t>34"x14" Supply Air Duct</t>
  </si>
  <si>
    <t>34"x18" Supply Air Duct</t>
  </si>
  <si>
    <t>36"x14" Supply Air Duct</t>
  </si>
  <si>
    <t>36"x16" Supply Air Duct</t>
  </si>
  <si>
    <t>38"x10" Supply Air Duct</t>
  </si>
  <si>
    <t>38"x12" Supply Air Duct</t>
  </si>
  <si>
    <t>38"x18" Supply Air Duct</t>
  </si>
  <si>
    <t>38"x20" Supply Air Duct</t>
  </si>
  <si>
    <t>38"x22" Supply Air Duct</t>
  </si>
  <si>
    <t>40"x12" Supply Air Duct</t>
  </si>
  <si>
    <t>40"x18" Supply Air Duct</t>
  </si>
  <si>
    <t>40"x20" Supply Air Duct</t>
  </si>
  <si>
    <t>40"x26" Supply Air Duct</t>
  </si>
  <si>
    <t>42"x7" Supply Air Duct</t>
  </si>
  <si>
    <t>44"x14" Supply Air Duct</t>
  </si>
  <si>
    <t>44"x18" Supply Air Duct</t>
  </si>
  <si>
    <t>46"x16" Supply Air Duct</t>
  </si>
  <si>
    <t>46"x24" Supply Air Duct</t>
  </si>
  <si>
    <t>46"x26" Supply Air Duct</t>
  </si>
  <si>
    <t>48"x18" Supply Air Duct</t>
  </si>
  <si>
    <t>48"x20" Supply Air Duct</t>
  </si>
  <si>
    <t>48"x22" Supply Air Duct</t>
  </si>
  <si>
    <t>48"x26" Supply Air Duct</t>
  </si>
  <si>
    <t>50"x14" Supply Air Duct</t>
  </si>
  <si>
    <t>50"x16" Supply Air Duct</t>
  </si>
  <si>
    <t>50"x18" Supply Air Duct</t>
  </si>
  <si>
    <t>50"x24" Supply Air Duct</t>
  </si>
  <si>
    <t>52"x20" Supply Air Duct</t>
  </si>
  <si>
    <t>52"x26" Supply Air Duct</t>
  </si>
  <si>
    <t>54"x18" Supply Air Duct</t>
  </si>
  <si>
    <t>54"x20" Supply Air Duct</t>
  </si>
  <si>
    <t>54"x22" Supply Air Duct</t>
  </si>
  <si>
    <t>54"x24" Supply Air Duct</t>
  </si>
  <si>
    <t>56"x14" Supply Air Duct</t>
  </si>
  <si>
    <t>56"x16" Supply Air Duct</t>
  </si>
  <si>
    <t>56"x18" Supply Air Duct</t>
  </si>
  <si>
    <t>56"x20" Supply Air Duct</t>
  </si>
  <si>
    <t>56"x22" Supply Air Duct</t>
  </si>
  <si>
    <t>60"x18" Supply Air Duct</t>
  </si>
  <si>
    <t>60"x20" Supply Air Duct</t>
  </si>
  <si>
    <t>60"x22" Supply Air Duct</t>
  </si>
  <si>
    <t>64"x18" Supply Air Duct</t>
  </si>
  <si>
    <t>70"x18" Supply Air Duct</t>
  </si>
  <si>
    <t>10"x6" Return Air Duct</t>
  </si>
  <si>
    <t>100"x50" Return Air Duct</t>
  </si>
  <si>
    <t>12"x10" Return Air Duct</t>
  </si>
  <si>
    <t>12"x8" Return Air Duct</t>
  </si>
  <si>
    <t>16"x12" Return Air Duct</t>
  </si>
  <si>
    <t>16"x16" Return Air Duct</t>
  </si>
  <si>
    <t>18"x10" Return Air Duct</t>
  </si>
  <si>
    <t>18"x12" Return Air Duct</t>
  </si>
  <si>
    <t>26"x28" Return Air Duct</t>
  </si>
  <si>
    <t>42"x22" Return Air Duct</t>
  </si>
  <si>
    <t>44"x10" Return Air Duct</t>
  </si>
  <si>
    <t>46"x18" Return Air Duct</t>
  </si>
  <si>
    <t>46"x20" Return Air Duct</t>
  </si>
  <si>
    <t>46"x26" Return Air Duct</t>
  </si>
  <si>
    <t>48"x22" Return Air Duct</t>
  </si>
  <si>
    <t>52"x23" Return Air Duct</t>
  </si>
  <si>
    <t>52"x26" Return Air Duct</t>
  </si>
  <si>
    <t>54"x24" Return Air Duct</t>
  </si>
  <si>
    <t>6"x6" Return Air Duct</t>
  </si>
  <si>
    <t>60"x24" Return Air Duct</t>
  </si>
  <si>
    <t>64"x18" Return Air Duct</t>
  </si>
  <si>
    <t>64"x20" Return Air Duct</t>
  </si>
  <si>
    <t>72"x16" Return Air Duct</t>
  </si>
  <si>
    <t>78"x34" Return Air Duct</t>
  </si>
  <si>
    <t>8"x6" Return Air Duct</t>
  </si>
  <si>
    <t>8"x8" Return Air Duct</t>
  </si>
  <si>
    <t>80"x24" Return Air Duct</t>
  </si>
  <si>
    <t>80"x40" Return Air Duct</t>
  </si>
  <si>
    <t>80"x48" Return Air Duct</t>
  </si>
  <si>
    <t>90"x24" Return Air Duct</t>
  </si>
  <si>
    <t>10"x10" Outside Air Duct</t>
  </si>
  <si>
    <t>10"x6" Outside Air Duct</t>
  </si>
  <si>
    <t>12"x12" Outside Air Duct</t>
  </si>
  <si>
    <t>14"x14" Outside Air Duct</t>
  </si>
  <si>
    <t>18"x12" Outside Air Duct</t>
  </si>
  <si>
    <t>18"x18" Outside Air Duct</t>
  </si>
  <si>
    <t>30"x22" Outside Air Duct</t>
  </si>
  <si>
    <t>48"x26" Outside Air Duct</t>
  </si>
  <si>
    <t>8"x8" Outside Air Duct</t>
  </si>
  <si>
    <t>10"x10" Transfer Air Duct</t>
  </si>
  <si>
    <t>12"x12" Transfer Air Duct</t>
  </si>
  <si>
    <t>12"x8" Transfer Air Duct</t>
  </si>
  <si>
    <t>14"x10" Transfer Air Duct</t>
  </si>
  <si>
    <t>16"x16" Transfer Air Duct</t>
  </si>
  <si>
    <t>18"x18" Transfer Air Duct</t>
  </si>
  <si>
    <t>20"x16" Transfer Air Duct</t>
  </si>
  <si>
    <t>20"x20" Transfer Air Duct</t>
  </si>
  <si>
    <t>50"x12" Transfer Air Duct</t>
  </si>
  <si>
    <t>6"x6" Transfer Air Duct</t>
  </si>
  <si>
    <t>8"x8" Transfer Air Duct</t>
  </si>
  <si>
    <t>10"x10" Exhaust Air Duct</t>
  </si>
  <si>
    <t>10"x12" Exhaust Air Duct</t>
  </si>
  <si>
    <t>10"x6" Exhaust Air Duct</t>
  </si>
  <si>
    <t>10"x8" Exhaust Air Duct</t>
  </si>
  <si>
    <t>12"x10" Exhaust Air Duct</t>
  </si>
  <si>
    <t>12"x12" Exhaust Air Duct</t>
  </si>
  <si>
    <t>12"x20" Exhaust Air Duct</t>
  </si>
  <si>
    <t>12"x8" Exhaust Air Duct</t>
  </si>
  <si>
    <t>14"x10" Exhaust Air Duct</t>
  </si>
  <si>
    <t>14"x14" Exhaust Air Duct</t>
  </si>
  <si>
    <t>16"x10" Exhaust Air Duct</t>
  </si>
  <si>
    <t>16"x16" Exhaust Air Duct</t>
  </si>
  <si>
    <t>18"x16" Exhaust Air Duct</t>
  </si>
  <si>
    <t>20"x10" Exhaust Air Duct</t>
  </si>
  <si>
    <t>22"x10" Exhaust Air Duct</t>
  </si>
  <si>
    <t>36"x16" Exhaust Air Duct</t>
  </si>
  <si>
    <t>6"x6" Exhaust Air Duct</t>
  </si>
  <si>
    <t>6"x8" Exhaust Air Duct</t>
  </si>
  <si>
    <t>8"x10" Exhaust Air Duct</t>
  </si>
  <si>
    <t>8"x18" Exhaust Air Duct</t>
  </si>
  <si>
    <t>8"x6" Exhaust Air Duct</t>
  </si>
  <si>
    <t>8"x8" Exhaust Air Duct</t>
  </si>
  <si>
    <t>10" Dia Supply Air Duct 45 Deg Elbow</t>
  </si>
  <si>
    <t>10" Dia Supply Air Duct 90 Deg Elbow</t>
  </si>
  <si>
    <t>10"x10" Supply Air Duct 90 Deg Elbow W/ Turning Vane</t>
  </si>
  <si>
    <t>10"x12" Supply Air Duct 90 Deg Elbow W/ Turning Vane</t>
  </si>
  <si>
    <t>10"x6" Supply Air Duct 90 Deg Elbow W/ Turning Vane</t>
  </si>
  <si>
    <t>10"x8" Supply Air Duct 90 Deg Elbow W/ Turning Vane</t>
  </si>
  <si>
    <t>12" Dia Supply Air Duct 90 Deg Elbow</t>
  </si>
  <si>
    <t>12"x10" Supply Air Duct 90 Deg Elbow W/ Turning Vane</t>
  </si>
  <si>
    <t>12"x12" Supply Air Duct 90 Deg Elbow W/ Turning Vane</t>
  </si>
  <si>
    <t>12"x14" Supply Air Duct 90 Deg Elbow W/ Turning Vane</t>
  </si>
  <si>
    <t>12"x6" Supply Air Duct 90 Deg Elbow W/ Turning Vane</t>
  </si>
  <si>
    <t>12"x8" Supply Air Duct 90 Deg Elbow W/ Turning Vane</t>
  </si>
  <si>
    <t>14"x10" Supply Air Duct 90 Deg Elbow W/ Turning Vane</t>
  </si>
  <si>
    <t>14"x12" Supply Air Duct 90 Deg Elbow W/ Turning Vane</t>
  </si>
  <si>
    <t>14"x14" Supply Air Duct 90 Deg Elbow W/ Turning Vane</t>
  </si>
  <si>
    <t>14"x6" Supply Air Duct 90 Deg Elbow W/ Turning Vane</t>
  </si>
  <si>
    <t>14"x8" Supply Air Duct 90 Deg Elbow W/ Turning Vane</t>
  </si>
  <si>
    <t>14"x8" Supply Air Duct 90 Deg Elbow W/ Turning Vanes</t>
  </si>
  <si>
    <t>16"x10" Supply Air Duct 90 Deg Elbow W/ Turning Vane</t>
  </si>
  <si>
    <t>16"x12" Supply Air Duct 90 Deg Elbow W/ Turning Vane</t>
  </si>
  <si>
    <t>16"x14" Supply Air Duct 90 Deg Elbow W/ Turning Vane</t>
  </si>
  <si>
    <t>16"x16" Supply Air Duct 90 Deg Elbow W/ Turning Vane</t>
  </si>
  <si>
    <t>18"x10" Supply Air Duct 90 Deg Elbow</t>
  </si>
  <si>
    <t>18"x10" Supply Air Duct 90 Deg Elbow W/ Turning Vane</t>
  </si>
  <si>
    <t>18"x12" Supply Air Duct 90 Deg Elbow W/ Turning Vane</t>
  </si>
  <si>
    <t>18"x14" Supply Air Duct 90 Deg Elbow W/ Turning Vane</t>
  </si>
  <si>
    <t>18"x16" Supply Air Duct 90 Deg Elbow W/ Turning Vane</t>
  </si>
  <si>
    <t>18"x22" Supply Air Duct 90 Deg Elbow W/ Turning Vane</t>
  </si>
  <si>
    <t>18"x28" Supply Air Duct 90 Deg Elbow W/ Turning Vane</t>
  </si>
  <si>
    <t>20"x10" Supply Air Duct 90 Deg Elbow W/ Turning Vane</t>
  </si>
  <si>
    <t>20"x14" Supply Air Duct 90 Deg Elbow</t>
  </si>
  <si>
    <t>20"x14" Supply Air Duct 90 Deg Elbow W/ Turning Vane</t>
  </si>
  <si>
    <t>20"x16" Supply Air Duct 90 Deg Elbow W/ Turning Vane</t>
  </si>
  <si>
    <t>22"x12" Supply Air Duct 90 Deg Elbow W/ Turning Vane</t>
  </si>
  <si>
    <t>22"x14" Supply Air Duct 90 Deg Elbow W/ Turning Vane</t>
  </si>
  <si>
    <t>24"x12" Supply Air Duct 90 Deg Elbow W/ Turning Vane</t>
  </si>
  <si>
    <t>24"x14" Supply Air Duct 90 Deg Elbow W/ Turning Vane</t>
  </si>
  <si>
    <t>24"x16" Supply Air Duct 90 Deg Elbow W/ Turning Vane</t>
  </si>
  <si>
    <t>24"X22" Supply Air Duct 90 Deg Elbow W/ Turning Vane</t>
  </si>
  <si>
    <t>28"x18" Supply Air Duct 90 Deg Elbow</t>
  </si>
  <si>
    <t>30"x12" Supply Air Duct 90 Deg Elbow W/ Turning Vane</t>
  </si>
  <si>
    <t>36"x14" Supply Air Duct 90 Deg Elbow W/ Turning Vane</t>
  </si>
  <si>
    <t>38"x10" Supply Air Duct 90 Deg Elbow W/ Turning Vane</t>
  </si>
  <si>
    <t>38"x18" Supply Air Duct 90 Deg Elbow W/ Turning Vane</t>
  </si>
  <si>
    <t>38"x22" Supply Air Duct 90 Deg Elbow W/ Turning Vane</t>
  </si>
  <si>
    <t>4" Dia Supply Air Duct 90 Deg Elbow</t>
  </si>
  <si>
    <t>40"x16" Supply Air Duct 90 Deg Elbow W/ Turning Vane</t>
  </si>
  <si>
    <t>40"x20" Supply Air Duct 90 Deg Elbow W/ Turning Vane</t>
  </si>
  <si>
    <t>40"x26" Supply Air Duct 90 Deg Elbow</t>
  </si>
  <si>
    <t>46"x24" Supply Air Duct 90 Deg Elbow</t>
  </si>
  <si>
    <t>46"x24" Supply Air Duct 90 Deg Elbow W/ Turning Vane</t>
  </si>
  <si>
    <t>46"x26" Supply Air Duct 90 Deg Elbow</t>
  </si>
  <si>
    <t>46"x26" Supply Air Duct 90 Deg Elbow W/ Turning Vane</t>
  </si>
  <si>
    <t>48"x26" Supply Air Duct 90 Deg Elbow</t>
  </si>
  <si>
    <t>50"x24" Supply Air Duct 90 Deg Elbow W/ Turning Vane</t>
  </si>
  <si>
    <t>52"x20" Supply Air Duct 90 Deg Elbow W/ Turning Vane</t>
  </si>
  <si>
    <t>52"x26" Supply Air Duct 90 Deg Elbow</t>
  </si>
  <si>
    <t>52"x26" Supply Air Duct 90 Deg Elbow W/ Turning Vane</t>
  </si>
  <si>
    <t>54"x20" Supply Air Duct 90 Deg Elbow W/ Turning Vane</t>
  </si>
  <si>
    <t>54"x22" Supply Air Duct 90 Deg Elbow W/ Turning Vane</t>
  </si>
  <si>
    <t>54"x24" Supply Air Duct 90 Deg Elbow W/ Turning Vane</t>
  </si>
  <si>
    <t>56"x18" Supply Air Duct 90 Deg Elbow</t>
  </si>
  <si>
    <t>56"x20" Supply Air Duct 90 Deg Elbow W/ Turning Vane</t>
  </si>
  <si>
    <t>6"x10" Supply Air Duct 90 Deg Elbow W/ Turning Vane</t>
  </si>
  <si>
    <t>6"x12" Supply Air Duct 45 Deg Elbow W/ Turning Vane</t>
  </si>
  <si>
    <t>6"x6" Supply Air Duct 90 Deg Elbow W/ Turning Vane</t>
  </si>
  <si>
    <t>6"x8" Supply Air Duct 90 Deg Elbow W/ Turning Vane</t>
  </si>
  <si>
    <t>60"x18" Supply Air Duct 90 Deg Elbow W/ Turning Vane</t>
  </si>
  <si>
    <t>60"x20" Supply Air Duct 90 Deg Elbow W/ Turning Vane</t>
  </si>
  <si>
    <t>60"x22" Supply Air Duct 90 Deg Elbow W/ Turning Vane</t>
  </si>
  <si>
    <t>64"x18" Supply Air Duct 90 Deg Elbow</t>
  </si>
  <si>
    <t>70"x18" Supply Air Duct 90 Deg Elbow W/ Turning Vane</t>
  </si>
  <si>
    <t>8"x10" Supply Air Duct 90 Deg Elbow W/ Turning Vane</t>
  </si>
  <si>
    <t>8"x12" Supply Air Duct 90 Deg Elbow W/ Turning Vane</t>
  </si>
  <si>
    <t>8"x6" Supply Air Duct 90 Deg Elbow W/ Turning Vane</t>
  </si>
  <si>
    <t>8"x8" Supply Air Duct 90 Deg Elbow W/ Turning Vane</t>
  </si>
  <si>
    <t>10"x6" Return Air Duct 90 Deg Elbow</t>
  </si>
  <si>
    <t>18"x10" Return Air Duct 90 Dge Elbow</t>
  </si>
  <si>
    <t>46"x18" Return Air Duct 45 Deg Elbow W/ Turning Vane</t>
  </si>
  <si>
    <t>46"x20" Return Air Duct 45 Deg Elbow W/ Turning Vane</t>
  </si>
  <si>
    <t>46"x20" Return Air Duct 90 Deg Elbow W/ Turning Vane</t>
  </si>
  <si>
    <t>46"x26" Return Air Duct 90 Deg Elbow</t>
  </si>
  <si>
    <t>46"x26" Return Air Duct 90 Deg Elbow W/ Turning Vane</t>
  </si>
  <si>
    <t>48"x22" Return Air Duct 90 Deg Elbow W/ Turning Vane</t>
  </si>
  <si>
    <t>52"x23" Return Air Duct 90 Deg Elbow</t>
  </si>
  <si>
    <t>52"x26" Return Air Duct 90 Deg Elbow W/ Turning Vane</t>
  </si>
  <si>
    <t>6"x6" Return Air Duct 90 Deg Elbow W/ Turning Vane</t>
  </si>
  <si>
    <t>64"x18" Return Air Duct 90 Deg Elbow</t>
  </si>
  <si>
    <t>8"x8" Return Air Duct 90 Deg Elbow W/ Turning Vane</t>
  </si>
  <si>
    <t>10"x10" Outside Air Duct 90 Deg Elbow W/ Turning Vanes</t>
  </si>
  <si>
    <t>12"x12" Outside Air Duct 90 Deg Elbow W/ Turning Vanes</t>
  </si>
  <si>
    <t>14"x14" Outside Air Duct 90 Deg Elbow W/ Turning Vanes</t>
  </si>
  <si>
    <t>18"x18" Outside Air Duct 90 Deg Elbow W/ Turning Vanes</t>
  </si>
  <si>
    <t>30"x22" Outside Air Duct 90 Deg Elbow W/ Turning Vane</t>
  </si>
  <si>
    <t>8"x10" Outside Air Duct 90 Deg Elbow W/ Turning Vanes</t>
  </si>
  <si>
    <t>8"x8" Outside Air Duct 90 Deg Elbow W/ Turning Vanes</t>
  </si>
  <si>
    <t>10"x10" Transfer Air Duct 90 Deg Elbow W/ Turning Vane</t>
  </si>
  <si>
    <t>12"x12" Transfer Air Duct 90 Deg Elbow W/ Turning Vane</t>
  </si>
  <si>
    <t>16"x16" Transfer Air Duct 90 Deg Elbow W/ Turning Vane</t>
  </si>
  <si>
    <t>18"x18" Transfer Air Duct 90 Deg Elbow W/ Turning Vane</t>
  </si>
  <si>
    <t>20"x20" Transfer Air Duct 90 Deg Elbow W/ Turning Vane</t>
  </si>
  <si>
    <t>6"x6" Transfer Air Duct 90 Deg Elbow W/ Turning Vane</t>
  </si>
  <si>
    <t>8"x8" Transfer Air Duct 90 Deg Elbow</t>
  </si>
  <si>
    <t>8"x8" Transfer Air Duct 90 Deg Elbow W/ Turning Vane</t>
  </si>
  <si>
    <t>10"x10" Exhaust Air Duct 90 Deg Elbow W/ Turning Vane</t>
  </si>
  <si>
    <t>10"x12" Exhaust Air Duct 90 Deg Elbow</t>
  </si>
  <si>
    <t>10"x8" Exhaust Air Duct 90 Deg Elbow W/ Turning Vane</t>
  </si>
  <si>
    <t>12"x20" Exhaust Air Duct 90 Deg Elbow</t>
  </si>
  <si>
    <t>12"x8" Exhaust Air Duct 45 Deg Elbow W/ Turning Vane</t>
  </si>
  <si>
    <t>12"x8" Exhaust Air Duct 90 Deg Elbow W/ Turning Vane</t>
  </si>
  <si>
    <t>14"x10" Exhaust Air Duct 90 Deg Elbow W/ Turning Vane</t>
  </si>
  <si>
    <t>14"x14" Exhaust Air Duct 90 Deg Elbow W/ Turning Vane</t>
  </si>
  <si>
    <t>16"x10" Exhaust Air Duct 90 Deg Elbow</t>
  </si>
  <si>
    <t>16"x16" Exhaust Air Duct 90 Deg Elbow</t>
  </si>
  <si>
    <t>18"x16" Exhaust Air Duct 90 Deg Elbow</t>
  </si>
  <si>
    <t>6"x6" Exhaust Air Duct 90 Deg Elbow W/ Turning Vane</t>
  </si>
  <si>
    <t>6"x8" Exhaust Air Duct 90 Deg Elbow W/ Turning Vane</t>
  </si>
  <si>
    <t>8"x10" Exhaust Air Duct 90 Deg Elbow W/ Turning Vane</t>
  </si>
  <si>
    <t>8"x18" Exhaust Air Duct 90 Deg Elbow W/ Turning Vane</t>
  </si>
  <si>
    <t>8"x6" Exhaust Air Duct 90 Deg Elbow W/ Turning Vane</t>
  </si>
  <si>
    <t>8"x8" Exhaust Air Duct 90 Deg Elbow W/ Turning Vane</t>
  </si>
  <si>
    <t>10" / 6" Dia Supply Air Duct Take off</t>
  </si>
  <si>
    <t>10" Dia / 8"x6" Supply Air Duct Take off</t>
  </si>
  <si>
    <t>10"x10" / 12"X8" Supply Air Duct Take off</t>
  </si>
  <si>
    <t>10"x10" / 6"x8" Supply Air Duct Take off</t>
  </si>
  <si>
    <t>10"x10" / 8" Dia Supply Air Duct Take off</t>
  </si>
  <si>
    <t>10"x12" / 10" Dia Supply Air Duct Take off</t>
  </si>
  <si>
    <t>10"x12" / 10" Supply Air Duct Take off</t>
  </si>
  <si>
    <t>10"x12" / 6" Dia Supply Air Duct Take off</t>
  </si>
  <si>
    <t>10"x12" / 8" Dia Supply Air Duct Take off</t>
  </si>
  <si>
    <t>10"x12" / 8"x10" Supply Air Duct Take off</t>
  </si>
  <si>
    <t>10"x6" / 6" Dia Supply Air Duct Take off</t>
  </si>
  <si>
    <t>10"x6" / 6"x10" Supply Air Duct Take off</t>
  </si>
  <si>
    <t>10"x6" / 8" Dia Supply Air Duct Take off</t>
  </si>
  <si>
    <t>10"x8" / 6" Dia Supply Air Duct Take off</t>
  </si>
  <si>
    <t>10"x8" / 8" Dia Supply Air Duct Take off</t>
  </si>
  <si>
    <t>10"x8" / 8"x6" Supply Air Duct Take off</t>
  </si>
  <si>
    <t>12" / 10" Dia Supply Air Duct Take off</t>
  </si>
  <si>
    <t>12"x10" / 10" Dia Supply Air Duct Take off</t>
  </si>
  <si>
    <t>12"x10" / 10"x6" Supply Air Duct Take off</t>
  </si>
  <si>
    <t>12"x10" / 6" Dia Supply Air Duct Take off</t>
  </si>
  <si>
    <t>12"x10" / 8" Dia Supply Air Duct Take off</t>
  </si>
  <si>
    <t>12"x10" / 8"x12" Supply Air Duct Take off</t>
  </si>
  <si>
    <t>12"x10" / 8"x6" Supply Air Duct Take off</t>
  </si>
  <si>
    <t>12"x12" / 10" Dia Supply Air Duct Take off</t>
  </si>
  <si>
    <t>12"x12" / 10"x10" Supply Air Duct Take off</t>
  </si>
  <si>
    <t>12"x12" / 12" Dia Supply Air Duct Take off</t>
  </si>
  <si>
    <t>12"x12" / 6" Dia Supply Air Duct Take off</t>
  </si>
  <si>
    <t>12"x12" / 8" Dia Supply Air Duct Take off</t>
  </si>
  <si>
    <t>12"x12" / 8"x10" Supply Air Duct Take off</t>
  </si>
  <si>
    <t>12"x12" / 8"x6" Supply Air Duct Take off</t>
  </si>
  <si>
    <t>12"x14" / 12" Dia Supply Air Duct Take off</t>
  </si>
  <si>
    <t>12"x6" / 10" Dia Supply Air Duct Take off</t>
  </si>
  <si>
    <t>12"x6" / 8"x6" Supply Air Duct Take off</t>
  </si>
  <si>
    <t>12"x8" / 6" Dia Supply Air Duct Take off</t>
  </si>
  <si>
    <t>12"x8" / 8" Dia Supply Air Duct Take off</t>
  </si>
  <si>
    <t>12"x8" / 8"x6" Supply Air Duct Take off</t>
  </si>
  <si>
    <t>14"x12" / 10" Dia Supply Air Duct Take off</t>
  </si>
  <si>
    <t>14"x12" / 10"x12" Supply Air Duct TAke off</t>
  </si>
  <si>
    <t>14"x12" / 12"x10" Supply Air Duct Take off</t>
  </si>
  <si>
    <t>14"x12" / 12"x8" Supply Air Duct Take off</t>
  </si>
  <si>
    <t>14"x12" / 14"x8" Supply Air Duct Take off</t>
  </si>
  <si>
    <t>14"x12" / 6"x6" Supply Air Duct Take off</t>
  </si>
  <si>
    <t>14"x12" / 8" Dia Supply Air Duct Take off</t>
  </si>
  <si>
    <t>14"x14" / 10" Dia Supply Air Duct Take off</t>
  </si>
  <si>
    <t>14"x14" / 10" Supply Air Duct Take off</t>
  </si>
  <si>
    <t>14"x14" / 10"x12" Supply Air Duct Take off</t>
  </si>
  <si>
    <t>14"x14" / 12" Dia Supply Air Duct Take off</t>
  </si>
  <si>
    <t>14"x14" / 12"x10" Supply Air Duct Take off</t>
  </si>
  <si>
    <t>14"x14" / 12"x12" Supply Air Duct Take off</t>
  </si>
  <si>
    <t>14"x14" / 6" Dia Supply Air Duct Take off</t>
  </si>
  <si>
    <t>14"x14" / 6"x10" Supply Air Duct Take off</t>
  </si>
  <si>
    <t>14"x14" / 8" Dia Supply Air Duct Take off</t>
  </si>
  <si>
    <t>14"x14" / 8"x10" Supply Air Duct Take off</t>
  </si>
  <si>
    <t>14"x6" / 10" Dia Supply Air Duct Take off</t>
  </si>
  <si>
    <t>14"x8" / 4" Dia Supply Air Duct Take off</t>
  </si>
  <si>
    <t>16"x10" / 8"x6" Supply Air Duct Take off</t>
  </si>
  <si>
    <t>16"x12" / 10" Dia Supply Air Duct Take off</t>
  </si>
  <si>
    <t>16"x12" / 10"x12" Supply Air Duct Take off</t>
  </si>
  <si>
    <t>16"x12" / 12" Dia Supply Air Duct Take off</t>
  </si>
  <si>
    <t>16"x12" / 12"x10" Supply Air Duct Take off</t>
  </si>
  <si>
    <t>16"x12" / 12"x6" Supply Air Duct Take off</t>
  </si>
  <si>
    <t>16"x12" / 8" Dia Supply Air Duct Take off</t>
  </si>
  <si>
    <t>16"x14" / 10" Dia Supply Air Duct Take off</t>
  </si>
  <si>
    <t>16"x14" / 10"x12"  Supply Air Duct Take off</t>
  </si>
  <si>
    <t>16"x14" / 10"x12" Supply Air Duct Take off</t>
  </si>
  <si>
    <t>16"x14" / 12" Dia Supply Air Duct Take off</t>
  </si>
  <si>
    <t>16"x14" / 14"x6" Supply Air Duct Take off</t>
  </si>
  <si>
    <t>16"x14" / 6" Dia Supply Air Duct Take off</t>
  </si>
  <si>
    <t>16"x14" / 6"x10" Supply Air Duct Take off</t>
  </si>
  <si>
    <t>16"x14" / 6"x12" Supply Air Duct Take off</t>
  </si>
  <si>
    <t>16"x14" / 6"x6" Supply Air Duct Take off</t>
  </si>
  <si>
    <t>16"x16" / 10" Dia Supply Air Duct Take off</t>
  </si>
  <si>
    <t>16"x16" / 10"x12" Supply Air Duct Take off</t>
  </si>
  <si>
    <t>16"x16" / 14"x14" Supply Air Duct Take off</t>
  </si>
  <si>
    <t>16"x16" / 16" Dia Supply Air Duct Take off</t>
  </si>
  <si>
    <t>18"x10" / 8"x6" Supply Air Duct Take off</t>
  </si>
  <si>
    <t>18"x12" / 10" Dia Supply Air Duct Take off</t>
  </si>
  <si>
    <t>18"x12" / 10"x12" Supply Air Duct Take off</t>
  </si>
  <si>
    <t>18"x12" / 12" Dia Supply Air Duct Take off</t>
  </si>
  <si>
    <t>18"x12" / 12"x8" Supply Air Duct Take off</t>
  </si>
  <si>
    <t>18"x14" / 10" Dia Supply Air Duct Take off</t>
  </si>
  <si>
    <t>18"x14" / 10"x12" Supply Air Duct Take off</t>
  </si>
  <si>
    <t>18"x14" / 12"x12" Supply Air Duct Take off</t>
  </si>
  <si>
    <t>18"x16" / 10"x12" Supply Air Duct Take off</t>
  </si>
  <si>
    <t>18"x28" / 16"x16" Supply Air Duct Take off</t>
  </si>
  <si>
    <t>20"x10" / 10"x8" Supply Air Duct Take off</t>
  </si>
  <si>
    <t>20"x12" / 12"x10" Supply Air Duct Take off</t>
  </si>
  <si>
    <t>20"x14" / 10" Dia Supply Air Duct Take off</t>
  </si>
  <si>
    <t>20"x14" / 10"x12" Supply Air Duct Take off</t>
  </si>
  <si>
    <t>20"x14" / 12" Dia Supply Air Duct Take off</t>
  </si>
  <si>
    <t>20"x14" / 12"x12" Supply Air Duct Take off</t>
  </si>
  <si>
    <t>20"x14" / 6" Dia Supply Air Duct Take off</t>
  </si>
  <si>
    <t>20"x16" / 12"x10" Supply Air Duct Take off</t>
  </si>
  <si>
    <t>22"x12" / 18"x10" Supply Air Duct Take off</t>
  </si>
  <si>
    <t>22"x14" / 14"x12" Supply Air Duct Take off</t>
  </si>
  <si>
    <t>22"x18" / 14"x12" Supply Air Duct Take off</t>
  </si>
  <si>
    <t>22"x18" / 14"x8" Supply Air Duct Take off</t>
  </si>
  <si>
    <t>24"x16" / 12"x12" Supply Air Duct Take off</t>
  </si>
  <si>
    <t>24"x18" / 14"x12" Supply Air Duct Take off</t>
  </si>
  <si>
    <t>24"x18" / 14"x14" Supply Air Duct Take off</t>
  </si>
  <si>
    <t>24"x22" / 16" Dia Supply Air Duct Take off</t>
  </si>
  <si>
    <t>24"X22" / 24"x22" Supply Air Duct Take off</t>
  </si>
  <si>
    <t>28"x12" / 14"x10" Supply Air Duct Take off</t>
  </si>
  <si>
    <t>28"x16" / 14"x12" Supply Air Duct Take off</t>
  </si>
  <si>
    <t>28"x16" / 16"x14" Supply Air Duct Take off</t>
  </si>
  <si>
    <t>28"x18" / 10"x8" Supply Air Duct Take off</t>
  </si>
  <si>
    <t>28"x18" / 12" Dia Supply Air Duct Take off</t>
  </si>
  <si>
    <t>28"x20" / 16"x14" Supply Air Duct Take off</t>
  </si>
  <si>
    <t>28"x20" / 8"x8" Supply Air Duct Take off</t>
  </si>
  <si>
    <t>30"x12" / 20"x10" Supply Air Duct Take off</t>
  </si>
  <si>
    <t>30"x16" / 12"x10" Supply Air Duct Take off</t>
  </si>
  <si>
    <t>30"x16" / 14"x12" Supply Air Duct Take off</t>
  </si>
  <si>
    <t>32"x16" / 12"x10" Supply Air Duct Take off</t>
  </si>
  <si>
    <t>34"x14" / 12"x10" Supply Air Duct Take off</t>
  </si>
  <si>
    <t>34"x14" / 12"x12" Supply Air Duct Take off</t>
  </si>
  <si>
    <t>34"x14" / 16"x12" Supply Air Duct Take off</t>
  </si>
  <si>
    <t>34"x18" / 10"x10" Supply Air Duct Take off</t>
  </si>
  <si>
    <t>34"x18" / 12"x10" Supply Air Duct Take off</t>
  </si>
  <si>
    <t>34"x18" / 12"x12" Supply Air Duct Take off</t>
  </si>
  <si>
    <t>34"x18" / 18"x16" Supply Air Duct Take off</t>
  </si>
  <si>
    <t>36"x14" / 12"x12" Supply Air Duct Take off</t>
  </si>
  <si>
    <t>36"x14" / 12"x8" Supply Air Duct Take off</t>
  </si>
  <si>
    <t>36"x14" / 14"x12" Supply Air Duct Take off</t>
  </si>
  <si>
    <t>36"x16" / 10"x8" Supply Air Duct Take off</t>
  </si>
  <si>
    <t>36"x16" / 8"x8" Supply Air Duct Take off</t>
  </si>
  <si>
    <t>38"x12" / 12"x12" Supply Air Duct Take off</t>
  </si>
  <si>
    <t>38"x12" / 16"x10" Supply Air Duct Take off</t>
  </si>
  <si>
    <t>38"x18" / 14"x14" Supply Air Duct Take off</t>
  </si>
  <si>
    <t>38"x18" / 16"x14" Supply Air Duct Take off</t>
  </si>
  <si>
    <t>38"x20" / 10"x8" Supply Air Duct Take off</t>
  </si>
  <si>
    <t>38"x20" / 12"x10" Supply Air Duct Take off</t>
  </si>
  <si>
    <t>40"x12" / 10"x10" Supply Air Duct Take off</t>
  </si>
  <si>
    <t>40"x12" / 12"x8" Supply Air Duct Take off</t>
  </si>
  <si>
    <t>40"x16" / 12" Dia Supply Air Duct Take off</t>
  </si>
  <si>
    <t>40"x18" / 14"x14" Supply Air Duct Take off</t>
  </si>
  <si>
    <t>40"x18" / 16"x12" Supply Air Duct Take off</t>
  </si>
  <si>
    <t>42"x7" / 16" Dia Supply Air Duct Take off</t>
  </si>
  <si>
    <t>44"x14" / 10"x10" Supply Air Duct Take off</t>
  </si>
  <si>
    <t>44"x14" / 12"x12" Supply Air Duct Take off</t>
  </si>
  <si>
    <t>44"x14" / 14"x12" Supply Air Duct Take off</t>
  </si>
  <si>
    <t>44"x14" / 16"x12" Supply Air Duct Take off</t>
  </si>
  <si>
    <t>44"x18" / 10"x10" Supply Air Duct Take off</t>
  </si>
  <si>
    <t>44"x18" / 14"x12" Supply Air Duct Take off</t>
  </si>
  <si>
    <t>44"x18" / 16"x12" Supply Air Duct Take off</t>
  </si>
  <si>
    <t>48"x18" / 14"x12" Supply Air Duct Take off</t>
  </si>
  <si>
    <t>48"x18" / 16"x14" Supply Air Duct Take off</t>
  </si>
  <si>
    <t>48"x20" / 10"x8" Supply Air Duct Take off</t>
  </si>
  <si>
    <t>48"x20" / 12" Dia Supply Air Duct Take off</t>
  </si>
  <si>
    <t>48"x20" / 12"x12" Supply Air Duct Take off</t>
  </si>
  <si>
    <t>48"x20" / 14"x12" Supply Air Duct Take off</t>
  </si>
  <si>
    <t>48"x20" / 14"x14" Supply Air Duct Take off</t>
  </si>
  <si>
    <t>48"x20" / 38"x10" Supply Air Duct Take off</t>
  </si>
  <si>
    <t>50"x14" / 10" Dia Supply Air Duct Take off</t>
  </si>
  <si>
    <t>50"x14" / 12"x12" Supply Air Duct Take off</t>
  </si>
  <si>
    <t>50"x16" / 12"x12" Supply Air Duct Take off</t>
  </si>
  <si>
    <t>50"x16" / 16"x14" Supply Air Duct Take off</t>
  </si>
  <si>
    <t>50"x16" / 18"x12" Supply Air Duct Take off</t>
  </si>
  <si>
    <t>50"x18" / 14"x14" Supply Air Duct Take off</t>
  </si>
  <si>
    <t>50"x18" / 8"x8" Supply Air Duct Take off</t>
  </si>
  <si>
    <t>52"x26" / 70"x18" Supply Air Duct Take off</t>
  </si>
  <si>
    <t>54"x18" / 12"x12" Supply Air Duct Take off</t>
  </si>
  <si>
    <t>54"x18" / 14"x12" Supply Air Duct Take off</t>
  </si>
  <si>
    <t>54"x22" / 10"x8" Supply Air Duct Take off</t>
  </si>
  <si>
    <t>54"x22" / 12"x12" Supply Air Duct Take off</t>
  </si>
  <si>
    <t>54"x22" / 14"x14" Supply Air Duct Take off</t>
  </si>
  <si>
    <t>54"x22" / 18"x14" Supply Air Duct Take off</t>
  </si>
  <si>
    <t>54"x24" / 10"x6" Supply Air Duct Take off</t>
  </si>
  <si>
    <t>54"x24" / 56"x20" Supply Air Duct Take off</t>
  </si>
  <si>
    <t>56"x14" / 20"x12" Supply Air Duct Take off</t>
  </si>
  <si>
    <t>56"x14" / 8"x8" Supply Air Duct Take off</t>
  </si>
  <si>
    <t>56"x16" / 10"x10" Supply Air Duct Take off</t>
  </si>
  <si>
    <t>56"x16" / 10"x8" Supply Air Duct Take off</t>
  </si>
  <si>
    <t>56"x18" / 10"x10" Supply Air Duct Take off</t>
  </si>
  <si>
    <t>56"x18" / 18"x12" Supply Air Duct Take off</t>
  </si>
  <si>
    <t>56"x18" / 20"x10" Supply Air Duct Take off</t>
  </si>
  <si>
    <t>56"x18" / 24"x12" Supply Air Duct Take off</t>
  </si>
  <si>
    <t>56"x20" / 10"x10" Supply Air Duct Take off</t>
  </si>
  <si>
    <t>56"x20" / 16"x16" Supply Air Duct Take off</t>
  </si>
  <si>
    <t>6"x10" / 8" Dia Supply Air Duct Take off</t>
  </si>
  <si>
    <t>6"x6" / 6" Dia Supply Air Duct Take off</t>
  </si>
  <si>
    <t>6"x6" / 6"x6" Supply Air Duct Take off</t>
  </si>
  <si>
    <t>6"x8" / 6" Dia Supply Air Duct Take off</t>
  </si>
  <si>
    <t>60"x18" / 16"x10" Supply Air Duct Take off</t>
  </si>
  <si>
    <t>60"x18" / 16"x16" Supply Air Duct Take off</t>
  </si>
  <si>
    <t>60"x18" / 18"x16" Supply Air Duct Take off</t>
  </si>
  <si>
    <t>60"x18" / 40"x16" Supply Air Duct Take off</t>
  </si>
  <si>
    <t>60"x18" / 8"x8" Supply Air Duct Take off</t>
  </si>
  <si>
    <t>60"x20" / 10"x8" Supply Air Duct Take off</t>
  </si>
  <si>
    <t>60"x20" / 14"x12" Supply Air Duct Take off</t>
  </si>
  <si>
    <t>60"x20" / 28"x18" Supply Air Duct Take off</t>
  </si>
  <si>
    <t>8" / 6" Dia Supply Air Duct Take off</t>
  </si>
  <si>
    <t>8" Dia / 6"x6" Supply Air Duct Take off</t>
  </si>
  <si>
    <t>8"x10" / 10" Dia Supply Air Duct Take off</t>
  </si>
  <si>
    <t>8"x10" / 6" Dia Supply Air Duct Take off</t>
  </si>
  <si>
    <t>8"x10" / 8" Dia Supply Air Duct Take off</t>
  </si>
  <si>
    <t>8"x10" / 8"x8" Supply Air Duct Take off</t>
  </si>
  <si>
    <t>8"x12" / 10" Dia Supply Air Duct Take off</t>
  </si>
  <si>
    <t>8"x8" / 6" Dia Supply Air Duct Take off</t>
  </si>
  <si>
    <t>8"x8" / 8" Dia Supply Air Duct Take off</t>
  </si>
  <si>
    <t>10"x6" / 8"x8" Return Air Duct Take off</t>
  </si>
  <si>
    <t>12"x10" / 10"x6" Return Air Duct Take off</t>
  </si>
  <si>
    <t>16"x16" / 4" Dia Return Air Duct Take off</t>
  </si>
  <si>
    <t>18"x10" / 16"x16" Return Air Duct Take off</t>
  </si>
  <si>
    <t>18"x12" / 16"x16" Return Air Duct Take off</t>
  </si>
  <si>
    <t>44"x10" / 16"x16" Return Air Duct Take off</t>
  </si>
  <si>
    <t>44"x10" / 4" Dia Return Air Duct Take off</t>
  </si>
  <si>
    <t>46"x18" / 42"x22" Return Air Duct Take off</t>
  </si>
  <si>
    <t>46"x20" / 46"x18" Return Air Duct Take off</t>
  </si>
  <si>
    <t>52"x26" / 60"x24" Return Air Duct Take off</t>
  </si>
  <si>
    <t>52"x26" / 90"x24" Return Air Duct Take off</t>
  </si>
  <si>
    <t>54"x24" / 64"x20" Return Air Duct Take off</t>
  </si>
  <si>
    <t>64"x18" / 72"x16" Return Air Duct Take off</t>
  </si>
  <si>
    <t>8"x6" / 6"x6" Return Air Duct Take off</t>
  </si>
  <si>
    <t>8"x8" / 6"x6" Return Air Duct Take off</t>
  </si>
  <si>
    <t>20"x20" / 16" Dia Transfer Air Duct Transfer Airke off</t>
  </si>
  <si>
    <t>10"x10" / 8"x8" Exhaust Air Duct Take off</t>
  </si>
  <si>
    <t>12"x10" / 6"x6" Exhaust Air Duct Take off</t>
  </si>
  <si>
    <t>12"x10" / 8"x6" Exhaust Air Duct Take off</t>
  </si>
  <si>
    <t>12"x20" / 10"x8" Exhaust Air Duct Take off</t>
  </si>
  <si>
    <t>12"x8" / 10"x6" Exhaust Air Duct Take off</t>
  </si>
  <si>
    <t>12"x8" / 6"x6" Exhaust Air Duct Take off</t>
  </si>
  <si>
    <t>16"x10" / 6"x6" Exhaust Air Duct Take off</t>
  </si>
  <si>
    <t>20"x10" / 8"x18" Exhaust Air Duct Take off</t>
  </si>
  <si>
    <t>36"x16" / 18"x16" Exhaust Air Duct Take off</t>
  </si>
  <si>
    <t>8"x6" / 6"x6" Exhaust Air Duct Take off</t>
  </si>
  <si>
    <t>8"x8" / 6"x6" Exhaust Air Duct Take off</t>
  </si>
  <si>
    <t>REDUCER</t>
  </si>
  <si>
    <t>10" / 8" Dia Supply Air Duct Reducer</t>
  </si>
  <si>
    <t>10"x10" / 10"x8" Supply Air Duct Reducer</t>
  </si>
  <si>
    <t>10"x10" / 6"x6" Supply Air Duct Reducer</t>
  </si>
  <si>
    <t>10"x10" / 6"X8" Supply Air Duct Reducer</t>
  </si>
  <si>
    <t>10"x10" / 8"x10" Supply Air Duct Reducer</t>
  </si>
  <si>
    <t>10"x10" / 8"x8" Supply Air Duct Reducer</t>
  </si>
  <si>
    <t>10"x12" / 8"x10" Supply Air Duct Reducer</t>
  </si>
  <si>
    <t>10"x12" / 8"x12" Supply Air Duct Reducer</t>
  </si>
  <si>
    <t>10"x8" / 8"x8" Supply Air Duct Reducer</t>
  </si>
  <si>
    <t>12" / 10" Dia Supply Air Duct Reducer</t>
  </si>
  <si>
    <t>12"x10" / 10"x10" Supply Air Duct Reducer</t>
  </si>
  <si>
    <t>12"x10" / 10"x8" Supply Air Duct Reducer</t>
  </si>
  <si>
    <t>12"x10" / 6"x8" Supply Air Duct Reducer</t>
  </si>
  <si>
    <t>12"x10" / 8" Dia Supply Air Duct Reducer</t>
  </si>
  <si>
    <t>12"x10" / 8"x10" Supply Air Duct Reducer</t>
  </si>
  <si>
    <t>12"x12" / 10"x10" Supply Air Duct Reducer</t>
  </si>
  <si>
    <t>12"x12" / 10"x12" Supply Air Duct Reducer</t>
  </si>
  <si>
    <t>12"x12" / 10x12" Supply Air Duct Reducer</t>
  </si>
  <si>
    <t>12"x12" / 12"x10" Supply Air Duct Reducer</t>
  </si>
  <si>
    <t>12"x12" / 8"x10" Supply Air Duct Reducer</t>
  </si>
  <si>
    <t>12"x12" / 8"x6" Supply Air Duct Reducer</t>
  </si>
  <si>
    <t>12"x6" / 6"x12" Supply Air Duct Reducer</t>
  </si>
  <si>
    <t>12"x8" / 10"x6" Supply Air Duct Reducer</t>
  </si>
  <si>
    <t>12"x8" / 12"x6" Supply Air Duct Reducer</t>
  </si>
  <si>
    <t>12"x8" / 8"x8" Supply Air Duct Reducer</t>
  </si>
  <si>
    <t>14"x12" / 10"x10" Supply Air Duct Reducer</t>
  </si>
  <si>
    <t>14"x12" / 10"x12" Supply Air Duct Reducer</t>
  </si>
  <si>
    <t>14"x12" / 10x12" Supply Air Duct Reducer</t>
  </si>
  <si>
    <t>14"x12" / 12"x10" Supply Air Duct Reducer</t>
  </si>
  <si>
    <t>14"x12" / 12"x12" Supply Air Duct Reducer</t>
  </si>
  <si>
    <t>14"x12" / 12"x8" Supply Air Duct Reducer</t>
  </si>
  <si>
    <t>14"x12" / 8"x10" Supply Air Duct Reducer</t>
  </si>
  <si>
    <t>14"x12" / 8"x8" Supply Air Duct Reducer</t>
  </si>
  <si>
    <t>14"x14" / 10"x12" Supply Air Duct Reducer</t>
  </si>
  <si>
    <t>14"x14" / 12"x10" Supply Air Duct Reducer</t>
  </si>
  <si>
    <t>14"x14" / 12"x12" Supply Air Duct Reducer</t>
  </si>
  <si>
    <t>14"x14" / 12"x14" Supply Air Duct Reducer</t>
  </si>
  <si>
    <t>14"x14" / 14"x12" Supply Air Duct Reducer</t>
  </si>
  <si>
    <t>16"x10" / 12"x10" Supply Air Duct Reducer</t>
  </si>
  <si>
    <t>16"x12" / 10"x12" Supply Air Duct Reducer</t>
  </si>
  <si>
    <t>16"x12" / 12"x10" Supply Air Duct Reducer</t>
  </si>
  <si>
    <t>16"x14" / 10"x12" Supply Air Duct Reducer</t>
  </si>
  <si>
    <t>16"x14" / 12"x10" Supply Air Duct Reducer</t>
  </si>
  <si>
    <t>16"x14" / 12"x14" Supply Air Duct Reducer</t>
  </si>
  <si>
    <t>16"x14" / 12x12" Supply Air Duct Reducer</t>
  </si>
  <si>
    <t>16"x14" / 14"x12" Supply Air Duct Reducer</t>
  </si>
  <si>
    <t>16"x14" / 14"x14" Supply Air Duct Reducer</t>
  </si>
  <si>
    <t>16"x16" / 10"x12" Supply Air Duct Reducer</t>
  </si>
  <si>
    <t>16"x16" / 12"x8" Supply Air Duct Reducer</t>
  </si>
  <si>
    <t>16"x16" / 14"x14" Supply Air Duct Reducer</t>
  </si>
  <si>
    <t>18"x10" / 12"x10" Supply Air Duct Reducer</t>
  </si>
  <si>
    <t>18"x10" / 16"x10" Supply Air Duct Reducer</t>
  </si>
  <si>
    <t>18"x12" / 12"x12" Supply Air Duct Reducer</t>
  </si>
  <si>
    <t>18"x12" / 12"x8" Supply Air Duct Reducer</t>
  </si>
  <si>
    <t>18"x12" / 14"x12" Supply Air Duct Reducer</t>
  </si>
  <si>
    <t>18"x14" / 12"x12" Supply Air Duct Reducer</t>
  </si>
  <si>
    <t>18"x14" / 14"x12" Supply Air Duct Reducer</t>
  </si>
  <si>
    <t>18"x14" / 14"x14" Supply Air Duct Reducer</t>
  </si>
  <si>
    <t>18"x14" / 18"x12" Supply Air Duct Reducer</t>
  </si>
  <si>
    <t>18"x16" / 16"x12" Supply Air Duct Reducer</t>
  </si>
  <si>
    <t>20"x10" / 16"x12" Supply Air Duct Reducer</t>
  </si>
  <si>
    <t>20"x12" / 16"x12" Supply Air Duct Reducer</t>
  </si>
  <si>
    <t>20"x14" / 14"x12" Supply Air Duct Reducer</t>
  </si>
  <si>
    <t>20"x14" / 16"x12" Supply Air Duct Reducer</t>
  </si>
  <si>
    <t>20"x14" / 16"x14" Supply Air Duct Reducer</t>
  </si>
  <si>
    <t>20"x16" / 20"x12" Supply Air Duct Reducer</t>
  </si>
  <si>
    <t>22"x12" / 16"x10" Supply Air Duct Reducer</t>
  </si>
  <si>
    <t>22"x14" / 14"x14" Supply Air Duct Reducer</t>
  </si>
  <si>
    <t>22"x18" / 16"x14" Supply Air Duct Reducer</t>
  </si>
  <si>
    <t>24"x12" / 12"x10" Supply Air Duct Reducer</t>
  </si>
  <si>
    <t>24"x16" / 16"x14" Supply Air Duct Reducer</t>
  </si>
  <si>
    <t>24"x24" / 24"x12" Supply Air Duct Reducer</t>
  </si>
  <si>
    <t>28"x18" / 22"x18" Supply Air Duct Reducer</t>
  </si>
  <si>
    <t>28"x20" / 18"x22" Supply Air Duct Reducer</t>
  </si>
  <si>
    <t>28"x20" / 24"x18" Supply Air Duct Reducer</t>
  </si>
  <si>
    <t>30"x12" / 18"x12" Supply Air Duct Reducer</t>
  </si>
  <si>
    <t>32"x16" / 24"x16" Supply Air Duct Reducer</t>
  </si>
  <si>
    <t>34"x18" / 28"x16" Supply Air Duct Reducer</t>
  </si>
  <si>
    <t>34"x18" / 30"x16" Supply Air Duct Reducer</t>
  </si>
  <si>
    <t>36"x16" / 36"x14" Supply Air Duct Reducer</t>
  </si>
  <si>
    <t>38"x10" / 30"x12" Supply Air Duct Reducer</t>
  </si>
  <si>
    <t>38"x20" / 34"x18" Supply Air Duct Reducer</t>
  </si>
  <si>
    <t>40"x12" / 28"x12" Supply Air Duct Reducer</t>
  </si>
  <si>
    <t>40"x12" / 38"x18" Supply Air Duct Reducer</t>
  </si>
  <si>
    <t>40"x18" / 34"x14" Supply Air Duct Reducer</t>
  </si>
  <si>
    <t>40"x20" / 38"x18" Supply Air Duct Reducer</t>
  </si>
  <si>
    <t>48"x18" / 34"x18" Supply Air Duct Reducer</t>
  </si>
  <si>
    <t>48"x20" / 38"x20" Supply Air Duct Reducer</t>
  </si>
  <si>
    <t>50"x14" / 44"x14" Supply Air Duct Reducer</t>
  </si>
  <si>
    <t>50"x16" / 36"x16" Supply Air Duct Reducer</t>
  </si>
  <si>
    <t>50"x16" / 50"x14" Supply Air Duct Reducer</t>
  </si>
  <si>
    <t>50"x18" / 40"x18" Supply Air Duct Reducer</t>
  </si>
  <si>
    <t>50"x24" / 48"x20" Supply Air Duct Reducer</t>
  </si>
  <si>
    <t>52"x20" / 40"x26" Supply Air Duct Reducer</t>
  </si>
  <si>
    <t>52"x26" / 50"x18" Supply Air Duct Reducer</t>
  </si>
  <si>
    <t>54"x18" / 44"x18" Supply Air Duct Reducer</t>
  </si>
  <si>
    <t>54"x22" / 38"x22" Supply Air Duct Reducer</t>
  </si>
  <si>
    <t>54"x22" / 40"x20" Supply Air Duct Reducer</t>
  </si>
  <si>
    <t>54"x22" / 48"x20" Supply Air Duct Reducer</t>
  </si>
  <si>
    <t>54"x24" / 48"x18" Supply Air Duct Reducer</t>
  </si>
  <si>
    <t>56"x14" / 38"x12" Supply Air Duct Reducer</t>
  </si>
  <si>
    <t>56"x16" / 50"x16" Supply Air Duct Reducer</t>
  </si>
  <si>
    <t>56"x18" / 50"x16" Supply Air Duct Reducer</t>
  </si>
  <si>
    <t>56"x18" / 54"x18" Supply Air Duct Reducer</t>
  </si>
  <si>
    <t>56"x22" / 46"x24" Supply Air Duct Reducer</t>
  </si>
  <si>
    <t>56"x22" / 56"x44" Supply Air Duct Reducer</t>
  </si>
  <si>
    <t>60"x18" / 46"x26" Supply Air Duct Reducer</t>
  </si>
  <si>
    <t>60"x18" / 50"x18" Supply Air Duct Reducer</t>
  </si>
  <si>
    <t>60"x18" / 56"x14" Supply Air Duct Reducer</t>
  </si>
  <si>
    <t>60"x20" / 56"x16" Supply Air Duct Reducer</t>
  </si>
  <si>
    <t>60"x22" / 48"x26" Supply Air Duct Reducer</t>
  </si>
  <si>
    <t>60"x22" / 52"x26" Supply Air Duct Reducer</t>
  </si>
  <si>
    <t>64"x18" / 60"x20" Supply Air Duct Reducer</t>
  </si>
  <si>
    <t>8" / 6" Dia Supply Air Duct Reducer</t>
  </si>
  <si>
    <t>8"x10" / 6"x6" Supply Air Duct Reducer</t>
  </si>
  <si>
    <t>8"x8" / 6"x8" Supply Air Duct Reducer</t>
  </si>
  <si>
    <t>10"x6" / 8"x8" Return Air Duct Reducer</t>
  </si>
  <si>
    <t>12"x10" / 10"x6" Return Air Duct Reducer</t>
  </si>
  <si>
    <t>120"x40" / 90"x24" Return Air Duct Reducer</t>
  </si>
  <si>
    <t>46"x26" / 46"x20" Return Air Duct Reducer</t>
  </si>
  <si>
    <t>52"x26" / 52"x23" Return Air Duct Reducer</t>
  </si>
  <si>
    <t>54"x24" / 46"x20" Return Air Duct Reducer</t>
  </si>
  <si>
    <t>72"x28" / 72"x16" Return Air Duct Reducer</t>
  </si>
  <si>
    <t>76"x26" / 72"x16" Return Air Duct Reducer</t>
  </si>
  <si>
    <t>8"x6" / 6"x6" Return Air Duct Reducer</t>
  </si>
  <si>
    <t>8"x8" / 8"x6" Return Air Duct Reducer</t>
  </si>
  <si>
    <t>80"x34" / 60"x24" Return Air Duct Reducer</t>
  </si>
  <si>
    <t>10"x10" / 8"x8" Exhaust Air Duct Reducer</t>
  </si>
  <si>
    <t>10"x6" / 8"x8" Exhaust Air Duct Reducer</t>
  </si>
  <si>
    <t>10"x8" / 10"x6" Exhaust Air Duct Reducer</t>
  </si>
  <si>
    <t>12"x10" / 10"x10" Exhaust Air Duct Reducer</t>
  </si>
  <si>
    <t>12"x12" / 10"x8" Exhaust Air Duct Reducer</t>
  </si>
  <si>
    <t>12"x8" / 10"x10" Exhaust Air Duct Reducer</t>
  </si>
  <si>
    <t>12"x8" / 8"x10" Exhaust Air Duct Reducer</t>
  </si>
  <si>
    <t>12"x8" / 8"x8" Exhaust Air Duct Reducer</t>
  </si>
  <si>
    <t>14"x10" / 14"x6" Exhaust Air Duct Reducer</t>
  </si>
  <si>
    <t>16"x10" / 14"x10" Exhaust Air Duct Reducer</t>
  </si>
  <si>
    <t>16"x10" / 14"x14" Exhaust Air Duct Reducer</t>
  </si>
  <si>
    <t>20"x10" / 14"x10" Exhaust Air Duct Reducer</t>
  </si>
  <si>
    <t>22"x10" / 12"x20" Exhaust Air Duct Reducer</t>
  </si>
  <si>
    <t>22"x10" / 16"x16" Exhaust Air Duct Reducer</t>
  </si>
  <si>
    <t>8"x6" / 6"x6" Exhaust Air Duct Reducer</t>
  </si>
  <si>
    <t>8"x8" / 6"x6" Exhaust Air Duct Reducer</t>
  </si>
  <si>
    <t>TRANSITION</t>
  </si>
  <si>
    <t>10"x10" / 10" Dia Supply Air Duct Transition</t>
  </si>
  <si>
    <t>10"x10" / 8" Dia Supply Air Duct Transition</t>
  </si>
  <si>
    <t>10"x12" / 10" Dia Supply Air Duct Transition</t>
  </si>
  <si>
    <t>10"x12" / 6" Dia Supply Air Duct Transition</t>
  </si>
  <si>
    <t>10"x12" / 8" Dia Supply Air Duct Transition</t>
  </si>
  <si>
    <t>10"x6" / 8" Dia Supply Air Duct Transition</t>
  </si>
  <si>
    <t>10"x8" / 6" Dia Supply Air Duct Transition</t>
  </si>
  <si>
    <t>10"x8" / 8" Dia Supply Air Duct Transition</t>
  </si>
  <si>
    <t>12"x10" / 10" Dia Supply Air Duct Transition</t>
  </si>
  <si>
    <t>12"x10" / 12" Dia Supply Air Duct Transition</t>
  </si>
  <si>
    <t>12"x10" / 12"x8" Supply Air Duct Transition</t>
  </si>
  <si>
    <t>12"x10" / 8" Dia Supply Air Duct Transition</t>
  </si>
  <si>
    <t>12"x12" / 10" Dia Supply Air Duct Transition</t>
  </si>
  <si>
    <t>12"x12" / 12" Dia Supply Air Duct Transition</t>
  </si>
  <si>
    <t>12"x12" / 8" Dia Supply Air Duct Transition</t>
  </si>
  <si>
    <t>12"x14" / 12" Dia Supply Air Duct Transition</t>
  </si>
  <si>
    <t>12"x6" / 10" Dia Supply Air Duct Transition</t>
  </si>
  <si>
    <t>12"x8" / 10" Dia Supply Air Duct Transition</t>
  </si>
  <si>
    <t>12"x8" / 12" Dia Supply Air Duct Transition</t>
  </si>
  <si>
    <t>12"x8" / 8" Dia Supply Air Duct Transition</t>
  </si>
  <si>
    <t>14"x10" / 10" Dia Supply Air Duct Transition</t>
  </si>
  <si>
    <t>14"x12" / 10" Dia Supply Air Duct Transition</t>
  </si>
  <si>
    <t>14"x12" / 12" Dia Supply Air Duct Transition</t>
  </si>
  <si>
    <t>14"x14" / 10" Dia Supply Air Duct Transition</t>
  </si>
  <si>
    <t>14"x14" / 12" Dia Supply Air Duct Transition</t>
  </si>
  <si>
    <t>14"x8" / 10" Dia Supply Air Duct Transition</t>
  </si>
  <si>
    <t>14"x8" / 8" Dia Supply Air Duct Transition</t>
  </si>
  <si>
    <t>16"x12" / 12" Dia Supply Air Duct Transition</t>
  </si>
  <si>
    <t>16"x14" / 10" Dia Supply Air Duct Transition</t>
  </si>
  <si>
    <t>16"x14" / 12" Dia Supply Air Duct Transition</t>
  </si>
  <si>
    <t>16"x16" / 10" Dia Supply Air Duct Transition</t>
  </si>
  <si>
    <t>16"x16" / 14" Dia Supply Air Duct Transition</t>
  </si>
  <si>
    <t>16"x8" / 10" Dia Supply Air Duct Transition</t>
  </si>
  <si>
    <t>18"x12" / 12" Dia Supply Air Duct Transition</t>
  </si>
  <si>
    <t>18"x14" / 12" Dia Supply Air Duct Transition</t>
  </si>
  <si>
    <t>18"x16" / 10" Dia Supply Air Duct Transition</t>
  </si>
  <si>
    <t>18"x16" / 14" Dia Supply Air Duct Transition</t>
  </si>
  <si>
    <t>20"x10" / 12" Dia Supply Air Duct Transition</t>
  </si>
  <si>
    <t>6"x10" / 6" Dia Supply Air Duct Transition</t>
  </si>
  <si>
    <t>6"x6" / 6" Dia Supply Air Duct Transition</t>
  </si>
  <si>
    <t>6"x8" / 6" Dia Supply Air Duct Transition</t>
  </si>
  <si>
    <t>8"x10" / 6" Dia Supply Air Duct Transition</t>
  </si>
  <si>
    <t>8"x10" / 8" Dia Supply Air Duct Transition</t>
  </si>
  <si>
    <t>8"x12" / 6" Dia Supply Air Duct Transition</t>
  </si>
  <si>
    <t>8"x6" / 6" Dia Supply Air Duct Transition</t>
  </si>
  <si>
    <t>8"x6" / 8" Dia Supply Air Duct Transition</t>
  </si>
  <si>
    <t>8"x8" / 6" Dia Supply Air Duct Transition</t>
  </si>
  <si>
    <t>8"x8" / 8" Dia Supply Air Duct Transition</t>
  </si>
  <si>
    <t>4" Dia Duct Coupler</t>
  </si>
  <si>
    <t>10" Dia Flexible Duct</t>
  </si>
  <si>
    <t>12" Dia Flexible Duct</t>
  </si>
  <si>
    <t>14" Dia Flexible Duct</t>
  </si>
  <si>
    <t>16" Dia Flexible Duct</t>
  </si>
  <si>
    <t>Ceiling Mounted Transfer Grille, 8"x8" Neck Size, 150 CFM</t>
  </si>
  <si>
    <t>Ceiling Mounted Linear Supply Diffuser, 6"x6" Neck Size, 50 CFM</t>
  </si>
  <si>
    <t>Return Air Opening, 54"x24" Terminate W/ WMS, 3500 CFM</t>
  </si>
  <si>
    <t>Return Air Opening, 64"x20" Terminate W/ WMS, 3500 CFM</t>
  </si>
  <si>
    <t>OUTDOOR AIR HANDLING UNIT</t>
  </si>
  <si>
    <t>CHILLER</t>
  </si>
  <si>
    <t>GAS FIRED HOT WATER BOILER</t>
  </si>
  <si>
    <t>COOLING TOWER</t>
  </si>
  <si>
    <t>PUMP</t>
  </si>
  <si>
    <t>AIR SEPARATOR</t>
  </si>
  <si>
    <t>MAKE-UP AIR UNIT</t>
  </si>
  <si>
    <t>EXPANSION TANK</t>
  </si>
  <si>
    <t>GLYCOL MAKE-UP PACKAGE</t>
  </si>
  <si>
    <t>CONDENSATE TREATMENT TANK</t>
  </si>
  <si>
    <t>BUFFER TANK</t>
  </si>
  <si>
    <t>COMPUTER ROOM AIR CONDITIONING UNIT</t>
  </si>
  <si>
    <t>SPLIT SYSTEM AIR CONDITIONING UNIT</t>
  </si>
  <si>
    <t>SPLIT SYSTEM CONDENSING UNIT</t>
  </si>
  <si>
    <t>SPLIT SYSTEM HEAT PUMP UNIT</t>
  </si>
  <si>
    <t>SPLIT SYSTEM HEAT PUMP CONDENSING UNIT</t>
  </si>
  <si>
    <t>BLOWER COIL AIR HANDLER</t>
  </si>
  <si>
    <t>FIRE SMOKE DAMPER</t>
  </si>
  <si>
    <t>FIRE DAMPERS</t>
  </si>
  <si>
    <t>6" Dia Fire Damper</t>
  </si>
  <si>
    <t>6"x6" Fire Damper</t>
  </si>
  <si>
    <t>8"x6" Fire Damper</t>
  </si>
  <si>
    <t>10"x8" Fire Damper</t>
  </si>
  <si>
    <t>10"x10" Fire Damper</t>
  </si>
  <si>
    <t>12"x12" Fire Damper</t>
  </si>
  <si>
    <t>16"x10" Fire Damper</t>
  </si>
  <si>
    <t>18"x10" Fire Damper</t>
  </si>
  <si>
    <t>18"x14" Fire Damper</t>
  </si>
  <si>
    <t>20"x10" Fire Damper</t>
  </si>
  <si>
    <t>30"x22" Fire Damper</t>
  </si>
  <si>
    <t>46"x20" Fire Damper</t>
  </si>
  <si>
    <t>48"x20" Fire Damper</t>
  </si>
  <si>
    <t>VOLUME DAMPERS</t>
  </si>
  <si>
    <t>4" Dia Volume Damper</t>
  </si>
  <si>
    <t>6"x6" Volume Damper</t>
  </si>
  <si>
    <t>6"x8" Volume Damper</t>
  </si>
  <si>
    <t>8"x10" Volume Damper</t>
  </si>
  <si>
    <t>8"x6" Volume Damper</t>
  </si>
  <si>
    <t>8"x8" Volume Damper</t>
  </si>
  <si>
    <t>10"x6" Volume Damper</t>
  </si>
  <si>
    <t>10"x8" Volume Damper</t>
  </si>
  <si>
    <t>10" Dia Volume Damper</t>
  </si>
  <si>
    <t>10"x12" Volume Damper</t>
  </si>
  <si>
    <t>12" Dia Volume Damper</t>
  </si>
  <si>
    <t>12"x6" Volume Damper</t>
  </si>
  <si>
    <t>12"x8" Volume Damper</t>
  </si>
  <si>
    <t>12"x10" Volume Damper</t>
  </si>
  <si>
    <t>12"x12" Volume Damper</t>
  </si>
  <si>
    <t>14"x6" Volume Damper</t>
  </si>
  <si>
    <t>14"x8" Volume Damper</t>
  </si>
  <si>
    <t>20"x16" Volume Damper</t>
  </si>
  <si>
    <t>38"x10" Volume Damper</t>
  </si>
  <si>
    <t>42"x22" Volume Damper</t>
  </si>
  <si>
    <t>46"x26" Volume Damper</t>
  </si>
  <si>
    <t>48"x22" Volume Damper</t>
  </si>
  <si>
    <t>52"x26" Volume Damper</t>
  </si>
  <si>
    <t>54"x22" Volume Damper</t>
  </si>
  <si>
    <t>54"x24" Volume Damper</t>
  </si>
  <si>
    <t>60"x24" Volume Damper</t>
  </si>
  <si>
    <t>64"x20" Volume Damper</t>
  </si>
  <si>
    <t>66"x24" Volume Damper</t>
  </si>
  <si>
    <t>72"x16" Volume Damper</t>
  </si>
  <si>
    <t>80"x24" Volume Damper</t>
  </si>
  <si>
    <t>90"x24" Volume Damper</t>
  </si>
  <si>
    <t>MOTORIZED DAMPERS</t>
  </si>
  <si>
    <t>14"x10" Motorized Damper</t>
  </si>
  <si>
    <t>18"x16" Motorized Damper</t>
  </si>
  <si>
    <t>20"x16" Motorized Damper</t>
  </si>
  <si>
    <t>20"x20" Motorized Damper</t>
  </si>
  <si>
    <t>48"x26" Motorized Damper</t>
  </si>
  <si>
    <t>48"x36" Motorized Damper</t>
  </si>
  <si>
    <t>68"x68" Motorized Damper</t>
  </si>
  <si>
    <t>36"x16" Exhaust Louver, 1620 CFM</t>
  </si>
  <si>
    <t>48"x26" Intake Louver, 1620 CFM</t>
  </si>
  <si>
    <t>48"x36" Intake Louver, 3000 CFM</t>
  </si>
  <si>
    <t>68"x68" Intake Louver, 10600 CFM</t>
  </si>
  <si>
    <t>36"x26" Louver</t>
  </si>
  <si>
    <t>LOUVERS</t>
  </si>
  <si>
    <t>SD-3-1, Smoke Detector</t>
  </si>
  <si>
    <t>SD-3-2, Smoke Detector</t>
  </si>
  <si>
    <t>SD-3-3, Smoke Detector</t>
  </si>
  <si>
    <t>SD-3-4, Smoke Detector</t>
  </si>
  <si>
    <t>SD-3-5, Smoke Detector</t>
  </si>
  <si>
    <t>SD-3-6, Smoke Detector</t>
  </si>
  <si>
    <t>SD-3-11, Smoke Detector</t>
  </si>
  <si>
    <t>SD-3-12, Smoke Detector</t>
  </si>
  <si>
    <t>SD-4-1, Smoke Detector</t>
  </si>
  <si>
    <t>SD-4-2, Smoke Detector</t>
  </si>
  <si>
    <t>SD-4-4, Smoke Detector</t>
  </si>
  <si>
    <t>SENSORS</t>
  </si>
  <si>
    <t>SP, Static Pressure Sensor</t>
  </si>
  <si>
    <t>FLEXIBLE CONNECTOR</t>
  </si>
  <si>
    <t>46"x24" Flexible Connector</t>
  </si>
  <si>
    <t>46"x26" Flexible Connector</t>
  </si>
  <si>
    <t>48"x26" Flexible Connector</t>
  </si>
  <si>
    <t>52"x23" Flexible Connector</t>
  </si>
  <si>
    <t>52"x26" Flexible Connector</t>
  </si>
  <si>
    <t>54"x20" Flexible Connector</t>
  </si>
  <si>
    <t>54"x24" Flexible Connector</t>
  </si>
  <si>
    <t>FLEXIBLE CONNECTION</t>
  </si>
  <si>
    <t>16"x16" Flexible Connection</t>
  </si>
  <si>
    <t>18"x10" Flexible Connection</t>
  </si>
  <si>
    <t>18"x12" Flexible Connection</t>
  </si>
  <si>
    <t>42"x7" Flexible Connection</t>
  </si>
  <si>
    <t>44"x10" Flexible Connection</t>
  </si>
  <si>
    <t>BIRDS SCREEN</t>
  </si>
  <si>
    <t>1/2"x1/2" Bird Screen</t>
  </si>
  <si>
    <t>WALL OPENING TERMINATE</t>
  </si>
  <si>
    <t>Wall Opening Terminate, 30"x30" Neck Size, 18"x18" W/ WMS, 3000 CFM</t>
  </si>
  <si>
    <t>Wall Opening Terminate, 40"x40" Neck Size, 30"x30" W/ WMS, 10600 CFM</t>
  </si>
  <si>
    <t>FAN COIL UNIT</t>
  </si>
  <si>
    <t>SMOKE DETECTOR</t>
  </si>
  <si>
    <t>AHU-1N, Air Handling Unit, TRANE CSAA035, 14400 Max Air Flow CFM, 60.6 FLA AMPS, 65.8 MCA AMPS, 460 V, 3 PH, 60 HZ.
1. 100% Modulating Enthalpy Based Economizers.
2. Stainless Steel Condensate Drain Pans.
3. Convenience Outlets (115V) In NEMA 3R Enclosures.
4. All Filters W/Min MERV 13 Efficiency.</t>
  </si>
  <si>
    <t>AHU-1S, Air Handling Unit, TRANE CSAA040, 16800 Max Air Flow CFM, 66.2 FLA AMPS, 71.4 MCA AMPS, 460 V, 3 PH, 60 HZ.
1. 100% Modulating Enthalpy Based Economizers.
2. Stainless Steel Condensate Drain Pans.
3. Convenience Outlets (115V) In NEMA 3R Enclosures.
4. All Filters W/Min MERV 13 Efficiency.</t>
  </si>
  <si>
    <t>AHU-2N, Air Handling Unit, TRANE CSAA040, 17800 Max Air Flow CFM, 78.2 FLA AMPS, 84,9 MCA AMPS, 460 V, 3 PH, 60 HZ.
1. 100% Modulating Enthalpy Based Economizers.
2. Stainless Steel Condensate Drain Pans.
3. Convenience Outlets (115V) In NEMA 3R Enclosures.
4. All Filters W/Min MERV 13 Efficiency.</t>
  </si>
  <si>
    <t>AHU-2S, Air Handling Unit, TRANE CSAA040, 22100 Max Air Flow CFM, 97.4 FLA AMPS, 105.9 MCA AMPS, 460 V, 3 PH, 60 HZ.
1. 100% Modulating Enthalpy Based Economizers.
2. Stainless Steel Condensate Drain Pans.
3. Convenience Outlets (115V) In NEMA 3R Enclosures.
4. All Filters W/Min MERV 13 Efficiency.</t>
  </si>
  <si>
    <t>AHU-3N, Air Handling Unit, TRANE CSAA040, 20000 Max Air Flow CFM, 78.4 FLA AMPS, 81.1 MCA AMPS, 460 V, 3 PH, 60 HZ.
1. 100% Modulating Enthalpy Based Economizers.
2. Stainless Steel Condensate Drain Pans.
3. Convenience Outlets (115V) In NEMA 3R Enclosures.
4. All Filters W/Min MERV 13 Efficiency.</t>
  </si>
  <si>
    <t>AHU-3S, Air Handling Unit, TRANE CSAA040, 20700 Max Air Flow CFM, 84.4 FLA AMPS, 91.1 MCA AMPS, 460 V, 3 PH, 60 HZ.
1. 100% Modulating Enthalpy Based Economizers.
2. Stainless Steel Condensate Drain Pans.
3. Convenience Outlets (115V) In NEMA 3R Enclosures.
4. All Filters W/Min MERV 13 Efficiency.</t>
  </si>
  <si>
    <t>CH-1, Chiller, "TRANE TURBOCOR ARCTIC CHILLER" TACW450CT4022 ECO, 460 V, 3 PH, 60 HZ, 419.7 MCA AMPS, 387.4 FLA AMPS, 500 MOCP AMPS.
1. HFC-R513A Refrigerant.
2. Refrigerant Relief Piping With Flexible Connections And Cleanable Vertical Leg Drip Traps.</t>
  </si>
  <si>
    <t>B-1, Gas- Fired Hot Water Boiler, "AERCO" BMK PLATINUM 2500 W/EDGE [ii], 3.2 Burner Motor HP, 5 FLA AMPS, 460 V, 3 PH, 60 HZ.
1. Category IV Double Wall AL29-4C Stainless Steel Flues W/1" Thermal Insulation.
2. Modulating Sequencing Motor Operated Valves (By Boiler Manufacturer).</t>
  </si>
  <si>
    <t>B-2, Gas- Fired Hot Water Boiler, "AERCO" BMK PLATINUM 2500 W/EDGE [ii], 3.2 Burner Motor HP, 5 FLA AMPS, 460 V, 3 PH, 60 HZ.
1. Category IV Double Wall AL29-4C Stainless Steel Flues W/1" Thermal Insulation.
2. Modulating Sequencing Motor Operated Valves (By Boiler Manufacturer).</t>
  </si>
  <si>
    <t>CT-1, Cooling Tower, "EVAPCO" ESW4 12-46018-LF, 50 Fan Motor H.P, 155600 Air Flow CFM, 460 V, 3 PH, 60 HZ.
1. VFD For Fan Motor In NEMA 3R Enclosure (Mounted On Cooling Tower).</t>
  </si>
  <si>
    <t>CHWP-1, Pump, "BELL &amp; GOSSETT" SERIES e-1510, MODEL 5GB, 1800 RPM, 460 V, 3 PH, 60 HZ, 50.0 HP.
1. Premium Efficiency Motors.</t>
  </si>
  <si>
    <t>CHWP-2, Pump, "BELL &amp; GOSSETT" SERIES e-1510, MODEL 5GB, 1800 RPM, 460 V, 3 PH, 60 HZ, 50.0 HP.
1. Premium Efficiency Motors.</t>
  </si>
  <si>
    <t>CWP-1, Pump, "BELL &amp; GOSSETT" SERIES e-1510, MODEL 5GB, 1800 RPM, 460 V, 3 PH, 60 HZ, 60.0 HP.
1. Premium Efficiency Motors.</t>
  </si>
  <si>
    <t>CWP-2, Pump, "BELL &amp; GOSSETT" SERIES e-1510, MODEL 5GB, 1800 RPM, 460 V, 3 PH, 60 HZ, 60.0 HP.
1. Premium Efficiency Motors.</t>
  </si>
  <si>
    <t>HWP-1, Pump, "BELL &amp; GOSSETT" SERIES e-1510, MODEL 4GC, 1800 RPM, 460 V, 3 PH, 60 HZ, 30.0 HP.
1. Premium Efficiency Motors.</t>
  </si>
  <si>
    <t>AS-1, Air Separator, "BELL &amp; GOSSETT" R-8F, 1100 Max Air Flow.</t>
  </si>
  <si>
    <t>AS-2, Air Separator, "BELL &amp; GOSSETT" R-10F, 1300 Max Air Flow.</t>
  </si>
  <si>
    <t>AS-3, Air Separator, "BELL &amp; GOSSETT" R-8F, 630 Max Air Flow.</t>
  </si>
  <si>
    <t>MAU-P-1, Makeup Air Unit, "TRANE" GRAA60PFJF0, 5700 Outdoor Air Flow GPM, 7.1 MCA AMPS, 460 V, 3 PH, 60 HZ.
1. NEMA 3R Disconnect Switch.</t>
  </si>
  <si>
    <t>GP-1, Glycol Make-up Package, "ADVANCE CONTROLS" GF-2A3B3H-3-C12, 100 Solution Container Gallons, 1/3 Pump HP, 115 V, 1 PH, 60 HZ.
1. DDC Controls With Pre-Configured ETL Listed XS Series Controllers And Bacnet Cards.</t>
  </si>
  <si>
    <t>GP-2, Glycol Make-up Package, "ADVANCE CONTROLS" GF-2A3B3H-3-C12, 100 Solution Container Gallons, 1/3 Pump HP, 115 V, 1 PH, 60 HZ.
1. DDC Controls With Pre-Configured ETL Listed XS Series Controllers And Bacnet Cards.</t>
  </si>
  <si>
    <t>BT-1, Buffer Tank, "ELBI" CWT-500, 125 Max Pressure, 500 Tank Volume Gallons.
1. ASME Complied Tank Construction.
2. Thermal Insulation.</t>
  </si>
  <si>
    <t>CTT-1, Condensate Treatment Tank, "JJM BOILER WORKS, INC" NB-4, 4 Tank Capacity Gallons.</t>
  </si>
  <si>
    <t>CTT-2, Condensate Treatment Tank, "JJM BOILER WORKS, INC" NB-4, 4 Tank Capacity Gallons.</t>
  </si>
  <si>
    <t>CPF-1, Chemical Pod Feeder, VECTOR INDUSTRIES, INC. FA-1000AL-TC, 5 Tank Capacity Gallons, 200 PSI.</t>
  </si>
  <si>
    <t>CPF-2, Chemical Pod Feeder, VECTOR INDUSTRIES, INC. FA-1000AL-TC, 5 Tank Capacity Gallons, 200 PSI.</t>
  </si>
  <si>
    <t>CPF-3, Chemical Pod Feeder, VECTOR INDUSTRIES, INC. FA-1000AL-TC, 5 Tank Capacity Gallons, 200 PSI.</t>
  </si>
  <si>
    <t>EF-1, Fan, GREENHECK CUE 101HP--VG, 300 Air Flow CFM, 1/2 HP, 115 V, 1 PH, 60 HZ.
1. Minimum 14 In. Roof Curb With 1-1/2 In. Thermal Insulation &amp; Damper Tray.
2. Motor Operated Damper (MOD) W/ End Switch, 115V, Aluminum Construction, Curb Mounted.
3. VARI-Green EC Motor W/Wiring Package.</t>
  </si>
  <si>
    <t>EF-2, Fan, GREENHECK CUE 101HP--VG, 550 Air Flow CFM, 1/2 HP, 115 V, 1 PH, 60 HZ.
1. Minimum 14 In. Roof Curb With 1-1/2 In. Thermal Insulation &amp; Damper Tray.
2. Motor Operated Damper (MOD) W/ End Switch, 115V, Aluminum Construction, Curb Mounted.
3. VARI-Green EC Motor W/Wiring Package.</t>
  </si>
  <si>
    <t>EF-3, Fan, GREENHECK CUBE 141, 1400 Air Flow CFM, 1 HP, 460 V, 3 PH, 60HZ.
1. Minimum 14 In. Roof Curb With 1-1/2 In. Thermal Insulation &amp; Damper Tray.
2. Motor Operated Damper (MOD) W/ End Switch, 115V, Aluminum Construction, Curb Mounted.
3. VARI-Green EC Motor W/Wiring Package.</t>
  </si>
  <si>
    <t>EF-4, Fan, GREENHECK CUBE 141HP-7, 950 Air Flow CFM, 3/4 HP, 460 V, 3 PH, 60 HZ.
1. Minimum 14 In. Roof Curb With 1-1/2 In. Thermal Insulation &amp; Damper Tray.
2. Motor Operated Damper (MOD) W/ End Switch, 115V, Aluminum Construction, Curb Mounted.
3. VARI-Green EC Motor W/Wiring Package.</t>
  </si>
  <si>
    <t>EF-5, Fan, GREENHECK SQ-140HP-VG, 1600 Air Flow CFM, 1 HP, 460 V, 3 PH, 60 HZ.
1. Minimum 14 In. Roof Curb With 1-1/2 In. Thermal Insulation &amp; Damper Tray.
2. Motor Operated Damper (MOD) W/ End Switch, 115V, Aluminum Construction, Curb Mounted.
3. VARI-Green EC Motor W/Wiring Package.</t>
  </si>
  <si>
    <t>EF-6, Fan, GREENHECK SQ-140HP-VG, 1350 Air Flow CFM, 1 HP, 460 V, 3 PH, 60 HZ.
1. Minimum 14 In. Roof Curb With 1-1/2 In. Thermal Insulation &amp; Damper Tray.
2. Motor Operated Damper (MOD) W/ End Switch, 115V, Aluminum Construction, Curb Mounted.
3. VARI-Green EC Motor W/Wiring Package.</t>
  </si>
  <si>
    <t>EF-7, Fan, GREENHECK CUBE-101 HP-5, 500 Air Flow CFM, 1/2 HP, 460 V, 3 PH, 60 HZ.
1. Minimum 14 In. Roof Curb With 1-1/2 In. Thermal Insulation &amp; Damper Tray.
2. Motor Operated Damper (MOD) W/ End Switch, 115V, Aluminum Construction, Curb Mounted.
3. VARI-Green EC Motor W/Wiring Package.</t>
  </si>
  <si>
    <t>EF-P-1, Fan, GREENHECK CUE-200-B-VGD, 5700 Air Flow CFM, 3 HP, 460 V, 3 PH, 60 HZ.
1. Minimum 14 In. Roof Curb With 1-1/2 In. Thermal Insulation &amp; Damper Tray.
2. Motor Operated Damper (MOD) W/ End Switch, 115V, Aluminum Construction, Curb Mounted.
3. VARI-Green EC Motor W/Wiring Package.</t>
  </si>
  <si>
    <t>EF-P-2, Fan, GREENHECK CUBE-180-VGD-7, 3000 Air Flow CFM, 3/4 PH, 460 V, 3 PH, 60HZ.
1. Minimum 14 In. Roof Curb With 1-1/2 In. Thermal Insulation &amp; Damper Tray.
2. Motor Operated Damper (MOD) W/ End Switch, 115V, Aluminum Construction, Curb Mounted.
3. VARI-Green EC Motor W/Wiring Package.</t>
  </si>
  <si>
    <t>EF-P-3, GREENHECK CUBE-300-30, 10600 Air Flow CFM, 3 PH, 460 V, 3 PH, 60HZ.
1. Minimum 14 In. Roof Curb With 1-1/2 In. Thermal Insulation &amp; Damper Tray.
2. Motor Operated Damper (MOD) W/ End Switch, 115V, Aluminum Construction, Curb Mounted.
3. VARI-Green EC Motor W/Wiring Package.</t>
  </si>
  <si>
    <t>AC-1-1, Split System Air Conditioning Unit, TRANE / MITSUBISHI PKA-A24KA6, 775 Air Flow CFM, 208 V, 1 PH, 60 HZ, 1 MCA AMPS, 0.36 Fan FLA AMPS.</t>
  </si>
  <si>
    <t>AC-1-2, Split System Air Conditioning Unit, TRANE / MITSUBISHI PKA-A24KA6, 775 Air Flow CFM, 208 V, 1 PH, 60 HZ, 1 MCA AMPS, 0.36 Fan FLA AMPS.</t>
  </si>
  <si>
    <t>AC-1-3, Split System Air Conditioning Unit, TRANE / MITSUBISHI PKA-A24KA6, 775 Air Flow CFM, 208 V, 1 PH, 60 HZ, 1 MCA AMPS, 0.36 Fan FLA AMPS.</t>
  </si>
  <si>
    <t>AC-1-4, Split System Air Conditioning Unit, TRANE / MITSUBISHI PKA-A24KA6, 775 Air Flow CFM, 208 V, 1 PH, 60 HZ, 1 MCA AMPS, 0.36 Fan FLA AMPS.</t>
  </si>
  <si>
    <t>AC-2-1, Split System Air Conditioning Unit, TRANE / MITSUBISHI PKA-A12KA6, 425 Air Flow CFM, 208 V, 1 PH, 60 HZ, 1 MCA AMPS, 0.33 Fan FLA AMPS.</t>
  </si>
  <si>
    <t>AC-2-2, Split System Air Conditioning Unit, TRANE / MITSUBISHI PKA-A24KA6, 775 Air Flow CFM, 208 V, 1 PH, 60 HZ, 1 MCA AMPS, 0.36 Fan FLA AMPS.</t>
  </si>
  <si>
    <t>AC-2-3, Split System Air Conditioning Unit, TRANE / MITSUBISHI PKA-A12KA6, 425 Air Flow CFM, 208 V, 1 PH, 60 HZ, 1 MCA AMPS, 0.33 Fan FLA AMPS.</t>
  </si>
  <si>
    <t>AC-2-4, Split System Air Conditioning Unit, TRANE / MITSUBISHI PKA-A24KA6, 775 Air Flow CFM, 208 V, 1 PH, 60 HZ, 1 MCA AMPS, 0.36 Fan FLA AMPS.</t>
  </si>
  <si>
    <t>AC-3-1, Split System Air Conditioning Unit, TRANE / MITSUBISHI PKA-A36KA6, 920 Air Flow CFM, 208 V, 1 PH, 60 HZ, 1 MCA AMPS, 0.57 Fan FLA AMPS.</t>
  </si>
  <si>
    <t>AC-3-2, Split System Air Conditioning Unit, TRANE / MITSUBISHI PKA-A36KA6, 920 Air Flow CFM, 208 V, 1 PH, 60 HZ, 1 MCA AMPS, 0.57 Fan FLA AMPS.</t>
  </si>
  <si>
    <t>ACCU-1-1, TRANE/MITSUBISHI PUY-A24NHA6, 208 V, 1 PH, 60 HZ, 18 MCA AMPS.</t>
  </si>
  <si>
    <t>ACCU-1-2, TRANE/MITSUBISHI PUY-A24NHA6, 208 V, 1 PH, 60 HZ, 18 MCA AMPS.</t>
  </si>
  <si>
    <t>ACCU-1-3, TRANE/MITSUBISHI PUY-A24NHA6, 208 V, 1 PH, 60 HZ, 18 MCA AMPS.</t>
  </si>
  <si>
    <t>ACCU-1-4, TRANE/MITSUBISHI PUY-A24NHA6, 208 V, 1 PH, 60 HZ, 18 MCA AMPS.</t>
  </si>
  <si>
    <t>ACCU-2-1, TRANE/MITSUBISHI PUY-A12NHA6, 208 V, 1 PH, 60 HZ, 13 MCA AMPS.</t>
  </si>
  <si>
    <t>ACCU-2-2, TRANE/MITSUBISHI PUY-A24NHA6, 208 V, 1 PH, 60 HZ, 18 MCA AMPS.</t>
  </si>
  <si>
    <t>ACCU-2-3, TRANE/MITSUBISHI PUY-A12NHA6, 208 V, 1 PH, 60 HZ, 13 MCA AMPS.</t>
  </si>
  <si>
    <t>ACCU-2-4, TRANE/MITSUBISHI PUY-A24NHA6, 208 V, 1 PH, 60 HZ, 18 MCA AMPS.</t>
  </si>
  <si>
    <t>ACCU-3-1, TRANE/MITSUBISHI PUY-A36NHA6, 208 V, 1 PH, 60 HZ, 25 MCA AMPS.</t>
  </si>
  <si>
    <t>ACCU-3-2, TRANE/MITSUBISHI PUY-A36NHA6, 208 V, 1 PH, 60 HZ, 25 MCA AMPS.</t>
  </si>
  <si>
    <t>HP-1-1, Split System Heat Pump Unit, TRANE /MITSUBISHI PEFY-P24NMAU-E, 670 Air Flow CFM, 208 V, 1 PH, 60 HZ, 2.25 MCA AMPS, 2.18 Fan FLA AMPS.</t>
  </si>
  <si>
    <t>HP-1-2, Split System Heat Pump Unit, TRANE /MITSUBISHI PEFY-P24NMAU-E, 670 Air Flow CFM, 208 V, 1 PH, 60 HZ, 2.25 MCA AMPS, 2.18 Fan FLA AMPS.</t>
  </si>
  <si>
    <t>HP-3-1, Split System Heat Pump Unit, TRANE /MITSUBISHI PKA-A12KA7, 425 Air Flow CFM, 208 V, 1 PH, 60 HZ, 1 MCA AMPS, 0.33 Fan FLA AMPS.</t>
  </si>
  <si>
    <t>HP-3-2, Split System Heat Pump Unit, TRANE /MITSUBISHI PKA-A12KA7, 425 Air Flow CFM, 208 V, 1 PH, 61 HZ, 1 MCA AMPS, 0.33 Fan FLA AMPS.</t>
  </si>
  <si>
    <t>HP-4-1, Split System Heat Pump Unit, TRANE /MITSUBISHI PKA-A24KA7, 425 Air Flow CFM, 208 V, 1 PH, 60 HZ, 1 MCA AMPS, 0.36 Fan FLA AMPS.</t>
  </si>
  <si>
    <t>HPCU-1-1, Heat Pump Condensing Unit, TRANE / MITSUBISHI PUMY-P36NKMU2, 208 V, 1 PH, 60 HZ, 29 MCA AMPS.</t>
  </si>
  <si>
    <t>HPCU-1-2, Heat Pump Condensing Unit, TRANE / MITSUBISHI PUMY-P36NKMU2, 208 V, 1 PH, 60 HZ, 29 MCA AMPS.</t>
  </si>
  <si>
    <t>BC-1-1, TRANE BCHD012, 500 CFM, 115 V, 1 PH, 60 HZ, 9.3 MAX AMP, 15 MAX FUSE AMP.
1. Bas Contractor To Provide Distech Controls Controller (BACNET/IP), 2-Way Valve, And Space Temperature Sensor (No Display).
2. Spring Vibration Isolation.
3. MERV 13 Filter.</t>
  </si>
  <si>
    <t>BC-1-2, TRANE BCHD012, 500 CFM, 115 V, 1 PH, 60 HZ, 9.3 MAX AMP, 15 MAX FUSE AMP.
1. Bas Contractor To Provide Distech Controls Controller (BACNET/IP), 2-Way Valve, And Space Temperature Sensor (No Display).
2. Spring Vibration Isolation.
3. MERV 13 Filter.</t>
  </si>
  <si>
    <t>BC-1-3, TRANE BCHD012, 500 CFM, 115 V, 1 PH, 60 HZ, 9.3 MAX AMP, 15 MAX FUSE AMP.
1. Bas Contractor To Provide Distech Controls Controller (BACNET/IP), 2-Way Valve, And Space Temperature Sensor (No Display).
2. Spring Vibration Isolation.
3. MERV 13 Filter.</t>
  </si>
  <si>
    <t>BC-1-4, TRANE BCHD012, 500 CFM, 115 V, 1 PH, 60 HZ, 9.3 MAX AMP, 15 MAX FUSE AMP.
1. Bas Contractor To Provide Distech Controls Controller (BACNET/IP), 2-Way Valve, And Space Temperature Sensor (No Display).
2. Spring Vibration Isolation.
3. MERV 13 Filter.</t>
  </si>
  <si>
    <t>BC-2-1, TRANE BCHD012, 500 CFM, 115 V, 1 PH, 60 HZ, 9.3 MAX AMP, 15 MAX FUSE AMP.
1. Bas Contractor To Provide Distech Controls Controller (BACNET/IP), 2-Way Valve, And Space Temperature Sensor (No Display).
2. Spring Vibration Isolation.
3. MERV 13 Filter.</t>
  </si>
  <si>
    <t>BC-3-1, TRANE BCHD012, 500 CFM, 115 V, 1 PH, 60 HZ, 9.3 MAX AMP, 15 MAX FUSE AMP.
1. Bas Contractor To Provide Distech Controls Controller (BACNET/IP), 2-Way Valve, And Space Temperature Sensor (No Display).
2. Spring Vibration Isolation.
3. MERV 13 Filter.</t>
  </si>
  <si>
    <t>FC-0-1, Fan Coil Unit Heater, "TRANE" FFDB020, 290 Air Flow CFM, .13 Motor HP, 2,75 MCA, 115 V, 1 PH, 60 HZ.
1. Spring Vibration Isolation.
2. MERV 13 Filter.
3. Bas Contractor To Provide Distech Controls Controller (BACNET/IP), 2-Way Valve, And Space Temperature Sensor (No Display).</t>
  </si>
  <si>
    <t>FC-0-2, Fan Coil Unit Heater, "TRANE" FFDB020, 290 Air Flow CFM, .13 Motor HP, 2,75 MCA, 115 V, 1 PH, 60 HZ.
1. Spring Vibration Isolation.
2. MERV 13 Filter.
3. Bas Contractor To Provide Distech Controls Controller (BACNET/IP), 2-Way Valve, And Space Temperature Sensor (No Display).</t>
  </si>
  <si>
    <t>FC-0-3, Fan Coil Unit Heater, "TRANE" FFDB020, 290 Air Flow CFM, .13 Motor HP, 2,75 MCA, 115 V, 1 PH, 60 HZ.
1. Spring Vibration Isolation.
2. MERV 13 Filter.
3. Bas Contractor To Provide Distech Controls Controller (BACNET/IP), 2-Way Valve, And Space Temperature Sensor (No Display).</t>
  </si>
  <si>
    <t>FC-1-1, Fan Coil Unit Heater, "TRANE" FFDB020, 290 Air Flow CFM, .13 Motor HP, 2,75 MCA, 115 V, 1 PH, 60 HZ.
1. Spring Vibration Isolation.
2. MERV 13 Filter.
3. Bas Contractor To Provide Distech Controls Controller (BACNET/IP), 2-Way Valve, And Space Temperature Sensor (No Display).</t>
  </si>
  <si>
    <t>FC-1-2, Fan Coil Unit Heater, "TRANE" FFDB020, 290 Air Flow CFM, .13 Motor HP, 2,75 MCA, 115 V, 1 PH, 60 HZ.
1. Spring Vibration Isolation.
2. MERV 13 Filter.
3. Bas Contractor To Provide Distech Controls Controller (BACNET/IP), 2-Way Valve, And Space Temperature Sensor (No Display).</t>
  </si>
  <si>
    <t>FC-1-3, Fan Coil Unit Heater, "TRANE" FFDB020, 290 Air Flow CFM, .13 Motor HP, 2,75 MCA, 115 V, 1 PH, 60 HZ.
1. Spring Vibration Isolation.
2. MERV 13 Filter.
3. Bas Contractor To Provide Distech Controls Controller (BACNET/IP), 2-Way Valve, And Space Temperature Sensor (No Display).</t>
  </si>
  <si>
    <t>FC-1-4, Fan Coil Unit Heater, "TRANE" FFDB020, 290 Air Flow CFM, .13 Motor HP, 2,75 MCA, 115 V, 1 PH, 60 HZ.
1. Spring Vibration Isolation.
2. MERV 13 Filter.
3. Bas Contractor To Provide Distech Controls Controller (BACNET/IP), 2-Way Valve, And Space Temperature Sensor (No Display).</t>
  </si>
  <si>
    <t>FC-1-5, Fan Coil Unit Heater, "TRANE" FFDB020, 290 Air Flow CFM, .13 Motor HP, 2,75 MCA, 115 V, 1 PH, 60 HZ.
1. Spring Vibration Isolation.
2. MERV 13 Filter.
3. Bas Contractor To Provide Distech Controls Controller (BACNET/IP), 2-Way Valve, And Space Temperature Sensor (No Display).</t>
  </si>
  <si>
    <t>FC-2-1, Fan Coil Unit Heater, "TRANE" FFDB020, 290 Air Flow CFM, .13 Motor HP, 2,75 MCA, 115 V, 1 PH, 60 HZ.
1. Spring Vibration Isolation.
2. MERV 13 Filter.
3. Bas Contractor To Provide Distech Controls Controller (BACNET/IP), 2-Way Valve, And Space Temperature Sensor (No Display).</t>
  </si>
  <si>
    <t>FC-2-2, Fan Coil Unit Heater, "TRANE" FFDB020, 290 Air Flow CFM, .13 Motor HP, 2,75 MCA, 115 V, 1 PH, 60 HZ.
1. Spring Vibration Isolation.
2. MERV 13 Filter.
3. Bas Contractor To Provide Distech Controls Controller (BACNET/IP), 2-Way Valve, And Space Temperature Sensor (No Display).</t>
  </si>
  <si>
    <t>FC-3-1, Fan Coil Unit Heater, "TRANE" FFDB020, 290 Air Flow CFM, .13 Motor HP, 2,75 MCA, 115 V, 1 PH, 60 HZ.
1. Spring Vibration Isolation.
2. MERV 13 Filter.
3. Bas Contractor To Provide Distech Controls Controller (BACNET/IP), 2-Way Valve, And Space Temperature Sensor (No Display).</t>
  </si>
  <si>
    <t>FC-3-2, Fan Coil Unit Heater, "TRANE" FFDB020, 290 Air Flow CFM, .13 Motor HP, 2,75 MCA, 115 V, 1 PH, 60 HZ.
1. Spring Vibration Isolation.
2. MERV 13 Filter.
3. Bas Contractor To Provide Distech Controls Controller (BACNET/IP), 2-Way Valve, And Space Temperature Sensor (No Display).</t>
  </si>
  <si>
    <t>FC-3-3, Fan Coil Unit Heater, "TRANE" FFDB020, 290 Air Flow CFM, .13 Motor HP, 2,75 MCA, 115 V, 1 PH, 60 HZ.
1. Spring Vibration Isolation.
2. MERV 13 Filter.
3. Bas Contractor To Provide Distech Controls Controller (BACNET/IP), 2-Way Valve, And Space Temperature Sensor (No Display).</t>
  </si>
  <si>
    <t>FC-4-1, Fan Coil Unit Heater, "TRANE" FFDB020, 290 Air Flow CFM, .13 Motor HP, 2,75 MCA, 115 V, 1 PH, 60 HZ.
1. Spring Vibration Isolation.
2. MERV 13 Filter.
3. Mechanical Contractor To Provide (2) Ball Valves, (1) Circuit Setter, (2) Union Connections, (1) Strainer, (1) Drain Ball Valve.
4. Bas Contractor To Provide Distech Controls Controller (BACNET/IP), 2-Way Valve, And Space Temperature Sensor (No Display).</t>
  </si>
  <si>
    <t>FC-4-2, Fan Coil Unit Heater, "TRANE" FFDB020, 290 Air Flow CFM, .13 Motor HP, 2,75 MCA, 115 V, 1 PH, 60 HZ.
1. Spring Vibration Isolation.
2. MERV 13 Filter.
3. Bas Contractor To Provide Distech Controls Controller (BACNET/IP), 2-Way Valve, And Space Temperature Sensor (No Display).</t>
  </si>
  <si>
    <t>CONVECTOR</t>
  </si>
  <si>
    <t>C-1-1, Convector, "STERLING " FSG-A.
1. Knob Dampers.
2. 4" End Pockets (Field Verify Side Location).
3. Bas Contractor To Provide Distech 2-Way Control Valve</t>
  </si>
  <si>
    <t>C-1-2, Convector, "STERLING " RFG-A.
1. Knob Dampers.
2. 4" End Pockets (Field Verify Side Location).
3. Bas Contractor To Provide Distech 2-Way Control Valve</t>
  </si>
  <si>
    <t>C-2-1, Convector, "STERLING " FSG-A.
1. Knob Dampers.
2. 4" End Pockets (Field Verify Side Location).
3. Bas Contractor To Provide Distech 2-Way Control Valve</t>
  </si>
  <si>
    <t>C-3-1, Convector, "STERLING " FSG-A.
1. Knob Dampers.
2. 4" End Pockets (Field Verify Side Location).
3. Bas Contractor To Provide Distech 2-Way Control Valve</t>
  </si>
  <si>
    <t>VARIABLE AIR VOLUME UNIT</t>
  </si>
  <si>
    <t>VAV-1-1, Variable Air Volume Unit, "TRANE" VCWF, 470 Air Flow CFM, 115 V, 1 PH, 60 HZ.
1. VAV Unit Manufacturer To Provide Disconnect Switch NEMA 12, 120/24V Transformer, And Control Panel.</t>
  </si>
  <si>
    <t>VAV-3-42, Variable Air Volume Unit, "TRANE" VCWF, 270 Air Flow CFM, 115 V, 1 PH, 60 HZ.
1. VAV Unit Manufacturer To Provide Disconnect Switch NEMA 12, 120/24V Transformer, And Control Panel.</t>
  </si>
  <si>
    <t>VAV-3-41, Variable Air Volume Unit, "TRANE" VCWF, 1445 Air Flow CFM, 115 V, 1 PH, 60 HZ.
1. VAV Unit Manufacturer To Provide Disconnect Switch NEMA 12, 120/24V Transformer, And Control Panel.</t>
  </si>
  <si>
    <t>VAV-3-40, Variable Air Volume Unit, "TRANE" VCWF, 350 Air Flow CFM, 115 V, 1 PH, 60 HZ.
1. VAV Unit Manufacturer To Provide Disconnect Switch NEMA 12, 120/24V Transformer, And Control Panel.</t>
  </si>
  <si>
    <t>VAV-3-39, Variable Air Volume Unit, "TRANE" VCWF, 350 Air Flow CFM, 115 V, 1 PH, 60 HZ.
1. VAV Unit Manufacturer To Provide Disconnect Switch NEMA 12, 120/24V Transformer, And Control Panel.</t>
  </si>
  <si>
    <t>VAV-3-38, Variable Air Volume Unit, "TRANE" VCWF, 490 Air Flow CFM, 115 V, 1 PH, 60 HZ.
1. VAV Unit Manufacturer To Provide Disconnect Switch NEMA 12, 120/24V Transformer, And Control Panel.</t>
  </si>
  <si>
    <t>VAV-3-37, Variable Air Volume Unit, "TRANE" VCWF, 330 Air Flow CFM, 115 V, 1 PH, 60 HZ.
1. VAV Unit Manufacturer To Provide Disconnect Switch NEMA 12, 120/24V Transformer, And Control Panel.</t>
  </si>
  <si>
    <t>VAV-3-36, Variable Air Volume Unit, "TRANE" VCWF, 445 Air Flow CFM, 115 V, 1 PH, 60 HZ.
1. VAV Unit Manufacturer To Provide Disconnect Switch NEMA 12, 120/24V Transformer, And Control Panel.</t>
  </si>
  <si>
    <t>VAV-3-35, Variable Air Volume Unit, "TRANE" VCWF, 605 Air Flow CFM, 115 V, 1 PH, 60 HZ.
1. VAV Unit Manufacturer To Provide Disconnect Switch NEMA 12, 120/24V Transformer, And Control Panel.</t>
  </si>
  <si>
    <t>VAV-3-34, Variable Air Volume Unit, "TRANE" VCWF, 1265 Air Flow CFM, 115 V, 1 PH, 60 HZ.
1. VAV Unit Manufacturer To Provide Disconnect Switch NEMA 12, 120/24V Transformer, And Control Panel.</t>
  </si>
  <si>
    <t>VAV-3-33, Variable Air Volume Unit, "TRANE" VCWF, 990 Air Flow CFM, 115 V, 1 PH, 60 HZ.
1. VAV Unit Manufacturer To Provide Disconnect Switch NEMA 12, 120/24V Transformer, And Control Panel.</t>
  </si>
  <si>
    <t>VAV-3-32, Variable Air Volume Unit, "TRANE" VCWF, 840 Air Flow CFM, 115 V, 1 PH, 60 HZ.
1. VAV Unit Manufacturer To Provide Disconnect Switch NEMA 12, 120/24V Transformer, And Control Panel.</t>
  </si>
  <si>
    <t>VAV-3-31, Variable Air Volume Unit, "TRANE" VCWF, 1000 Air Flow CFM, 115 V, 1 PH, 60 HZ.
1. VAV Unit Manufacturer To Provide Disconnect Switch NEMA 12, 120/24V Transformer, And Control Panel.</t>
  </si>
  <si>
    <t>VAV-3-30, Variable Air Volume Unit, "TRANE" VCWF, 1895 Air Flow CFM, 115 V, 1 PH, 60 HZ.
1. VAV Unit Manufacturer To Provide Disconnect Switch NEMA 12, 120/24V Transformer, And Control Panel.</t>
  </si>
  <si>
    <t>VAV-3-29, Variable Air Volume Unit, "TRANE" VCWF, 1555 Air Flow CFM, 115 V, 1 PH, 60 HZ.
1. VAV Unit Manufacturer To Provide Disconnect Switch NEMA 12, 120/24V Transformer, And Control Panel.</t>
  </si>
  <si>
    <t>VAV-3-28, Variable Air Volume Unit, "TRANE" VCWF, 1740 Air Flow CFM, 115 V, 1 PH, 60 HZ.
1. VAV Unit Manufacturer To Provide Disconnect Switch NEMA 12, 120/24V Transformer, And Control Panel.</t>
  </si>
  <si>
    <t>VAV-3-27, Variable Air Volume Unit, "TRANE" VCWF, 515 Air Flow CFM, 115 V, 1 PH, 60 HZ.
1. VAV Unit Manufacturer To Provide Disconnect Switch NEMA 12, 120/24V Transformer, And Control Panel.</t>
  </si>
  <si>
    <t>VAV-3-26, Variable Air Volume Unit, "TRANE" VCWF, 1450 Air Flow CFM, 115 V, 1 PH, 60 HZ.
1. VAV Unit Manufacturer To Provide Disconnect Switch NEMA 12, 120/24V Transformer, And Control Panel.</t>
  </si>
  <si>
    <t>VAV-3-25, Variable Air Volume Unit, "TRANE" VCWF, 1450 Air Flow CFM, 115 V, 1 PH, 60 HZ.
1. VAV Unit Manufacturer To Provide Disconnect Switch NEMA 12, 120/24V Transformer, And Control Panel.</t>
  </si>
  <si>
    <t>VAV-3-24, Variable Air Volume Unit, "TRANE" VCWF, 1040 Air Flow CFM, 115 V, 1 PH, 60 HZ.
1. VAV Unit Manufacturer To Provide Disconnect Switch NEMA 12, 120/24V Transformer, And Control Panel.</t>
  </si>
  <si>
    <t>VAV-3-23, Variable Air Volume Unit, "TRANE" VCWF, 1040 Air Flow CFM, 115 V, 1 PH, 60 HZ.
1. VAV Unit Manufacturer To Provide Disconnect Switch NEMA 12, 120/24V Transformer, And Control Panel.</t>
  </si>
  <si>
    <t>VAV-3-22, Variable Air Volume Unit, "TRANE" VCWF, 940 Air Flow CFM, 115 V, 1 PH, 60 HZ.
1. VAV Unit Manufacturer To Provide Disconnect Switch NEMA 12, 120/24V Transformer, And Control Panel.</t>
  </si>
  <si>
    <t>VAV-3-21, Variable Air Volume Unit, "TRANE" VCWF, 490 Air Flow CFM, 115 V, 1 PH, 60 HZ.
1. VAV Unit Manufacturer To Provide Disconnect Switch NEMA 12, 120/24V Transformer, And Control Panel.</t>
  </si>
  <si>
    <t>VAV-3-20, Variable Air Volume Unit, "TRANE" VCWF, 595 Air Flow CFM, 115 V, 1 PH, 60 HZ.
1. VAV Unit Manufacturer To Provide Disconnect Switch NEMA 12, 120/24V Transformer, And Control Panel.</t>
  </si>
  <si>
    <t>VAV-3-19, Variable Air Volume Unit, "TRANE" VCWF, 540 Air Flow CFM, 115 V, 1 PH, 60 HZ.
1. VAV Unit Manufacturer To Provide Disconnect Switch NEMA 12, 120/24V Transformer, And Control Panel.</t>
  </si>
  <si>
    <t>VAV-3-18, Variable Air Volume Unit, "TRANE" VCWF, 765 Air Flow CFM, 115 V, 1 PH, 60 HZ.
1. VAV Unit Manufacturer To Provide Disconnect Switch NEMA 12, 120/24V Transformer, And Control Panel.</t>
  </si>
  <si>
    <t>VAV-3-17, Variable Air Volume Unit, "TRANE" VCWF, 1530 Air Flow CFM, 115 V, 1 PH, 60 HZ.
1. VAV Unit Manufacturer To Provide Disconnect Switch NEMA 12, 120/24V Transformer, And Control Panel.</t>
  </si>
  <si>
    <t>VAV-3-16, Variable Air Volume Unit, "TRANE" VCWF, 1590 Air Flow CFM, 115 V, 1 PH, 60 HZ.
1. VAV Unit Manufacturer To Provide Disconnect Switch NEMA 12, 120/24V Transformer, And Control Panel.</t>
  </si>
  <si>
    <t>VAV-3-15, Variable Air Volume Unit, "TRANE" VCWF, 795 Air Flow CFM, 115 V, 1 PH, 60 HZ.
1. VAV Unit Manufacturer To Provide Disconnect Switch NEMA 12, 120/24V Transformer, And Control Panel.</t>
  </si>
  <si>
    <t>VAV-3-14, Variable Air Volume Unit, "TRANE" VCWF, 795 Air Flow CFM, 115 V, 1 PH, 60 HZ.
1. VAV Unit Manufacturer To Provide Disconnect Switch NEMA 12, 120/24V Transformer, And Control Panel.</t>
  </si>
  <si>
    <t>VAV-3-13, Variable Air Volume Unit, "TRANE" VCWF, 1160 Air Flow CFM, 115 V, 1 PH, 60 HZ.
1. VAV Unit Manufacturer To Provide Disconnect Switch NEMA 12, 120/24V Transformer, And Control Panel.</t>
  </si>
  <si>
    <t>VAV-3-12, Variable Air Volume Unit, "TRANE" VCWF, 1415 Air Flow CFM, 115 V, 1 PH, 60 HZ.
1. VAV Unit Manufacturer To Provide Disconnect Switch NEMA 12, 120/24V Transformer, And Control Panel.</t>
  </si>
  <si>
    <t>VAV-3-11, Variable Air Volume Unit, "TRANE" VCWF, 420 Air Flow CFM, 115 V, 1 PH, 60 HZ.
1. VAV Unit Manufacturer To Provide Disconnect Switch NEMA 12, 120/24V Transformer, And Control Panel.</t>
  </si>
  <si>
    <t>VAV-3-10, Variable Air Volume Unit, "TRANE" VCWF, 925 Air Flow CFM, 115 V, 1 PH, 60 HZ.
1. VAV Unit Manufacturer To Provide Disconnect Switch NEMA 12, 120/24V Transformer, And Control Panel.</t>
  </si>
  <si>
    <t>VAV-3-9, Variable Air Volume Unit, "TRANE" VCWF, 460 Air Flow CFM, 115 V, 1 PH, 60 HZ.
1. VAV Unit Manufacturer To Provide Disconnect Switch NEMA 12, 120/24V Transformer, And Control Panel.</t>
  </si>
  <si>
    <t>VAV-3-8, Variable Air Volume Unit, "TRANE" VCWF, 305 Air Flow CFM, 115 V, 1 PH, 60 HZ.
1. VAV Unit Manufacturer To Provide Disconnect Switch NEMA 12, 120/24V Transformer, And Control Panel.</t>
  </si>
  <si>
    <t>VAV-3-7, Variable Air Volume Unit, "TRANE" VCWF, 1380 Air Flow CFM, 115 V, 1 PH, 60 HZ.
1. VAV Unit Manufacturer To Provide Disconnect Switch NEMA 12, 120/24V Transformer, And Control Panel.</t>
  </si>
  <si>
    <t>VAV-3-6, Variable Air Volume Unit, "TRANE" VCWF, 1100 Air Flow CFM, 115 V, 1 PH, 60 HZ.
1. VAV Unit Manufacturer To Provide Disconnect Switch NEMA 12, 120/24V Transformer, And Control Panel.</t>
  </si>
  <si>
    <t>VAV-3-5, Variable Air Volume Unit, "TRANE" VCWF, 760 Air Flow CFM, 115 V, 1 PH, 60 HZ.
1. VAV Unit Manufacturer To Provide Disconnect Switch NEMA 12, 120/24V Transformer, And Control Panel.</t>
  </si>
  <si>
    <t>VAV-3-4, Variable Air Volume Unit, "TRANE" VCWF, 1260 Air Flow CFM, 115 V, 1 PH, 60 HZ.
1. VAV Unit Manufacturer To Provide Disconnect Switch NEMA 12, 120/24V Transformer, And Control Panel.</t>
  </si>
  <si>
    <t>VAV-3-3, Variable Air Volume Unit, "TRANE" VCWF, 1300 Air Flow CFM, 115 V, 1 PH, 60 HZ.
1. VAV Unit Manufacturer To Provide Disconnect Switch NEMA 12, 120/24V Transformer, And Control Panel.</t>
  </si>
  <si>
    <t>VAV-3-2, Variable Air Volume Unit, "TRANE" VCWF, 1200 Air Flow CFM, 115 V, 1 PH, 60 HZ.
1. VAV Unit Manufacturer To Provide Disconnect Switch NEMA 12, 120/24V Transformer, And Control Panel.</t>
  </si>
  <si>
    <t>VAV-3-1, Variable Air Volume Unit, "TRANE" VCWF, 1180 Air Flow CFM, 115 V, 1 PH, 60 HZ.
1. VAV Unit Manufacturer To Provide Disconnect Switch NEMA 12, 120/24V Transformer, And Control Panel.</t>
  </si>
  <si>
    <t>VAV-2-40, Variable Air Volume Unit, "TRANE" VCWF, 630 Air Flow CFM, 115 V, 1 PH, 60 HZ.
1. VAV Unit Manufacturer To Provide Disconnect Switch NEMA 12, 120/24V Transformer, And Control Panel.</t>
  </si>
  <si>
    <t>VAV-2-39, Variable Air Volume Unit, "TRANE" VCWF, 885 Air Flow CFM, 115 V, 1 PH, 60 HZ.
1. VAV Unit Manufacturer To Provide Disconnect Switch NEMA 12, 120/24V Transformer, And Control Panel.</t>
  </si>
  <si>
    <t>VAV-2-38, Variable Air Volume Unit, "TRANE" VCWF, 885 Air Flow CFM, 115 V, 1 PH, 60 HZ.
1. VAV Unit Manufacturer To Provide Disconnect Switch NEMA 12, 120/24V Transformer, And Control Panel.</t>
  </si>
  <si>
    <t>VAV-2-37, Variable Air Volume Unit, "TRANE" VCWF, 1200 Air Flow CFM, 115 V, 1 PH, 60 HZ.
1. VAV Unit Manufacturer To Provide Disconnect Switch NEMA 12, 120/24V Transformer, And Control Panel.</t>
  </si>
  <si>
    <t>VAV-2-36, Variable Air Volume Unit, "TRANE" VCWF, 260 Air Flow CFM, 115 V, 1 PH, 60 HZ.
1. VAV Unit Manufacturer To Provide Disconnect Switch NEMA 12, 120/24V Transformer, And Control Panel.</t>
  </si>
  <si>
    <t>VAV-2-35, Variable Air Volume Unit, "TRANE" VCWF, 320 Air Flow CFM, 115 V, 1 PH, 60 HZ.
1. VAV Unit Manufacturer To Provide Disconnect Switch NEMA 12, 120/24V Transformer, And Control Panel.</t>
  </si>
  <si>
    <t>VAV-2-34, Variable Air Volume Unit, "TRANE" VCWF, 260 Air Flow CFM, 115 V, 1 PH, 60 HZ.
1. VAV Unit Manufacturer To Provide Disconnect Switch NEMA 12, 120/24V Transformer, And Control Panel.</t>
  </si>
  <si>
    <t>VAV-2-33, Variable Air Volume Unit, "TRANE" VCWF, 285 Air Flow CFM, 115 V, 1 PH, 60 HZ.
1. VAV Unit Manufacturer To Provide Disconnect Switch NEMA 12, 120/24V Transformer, And Control Panel.</t>
  </si>
  <si>
    <t>VAV-2-32, Variable Air Volume Unit, "TRANE" VCWF, 1460 Air Flow CFM, 115 V, 1 PH, 60 HZ.
1. VAV Unit Manufacturer To Provide Disconnect Switch NEMA 12, 120/24V Transformer, And Control Panel.</t>
  </si>
  <si>
    <t>VAV-2-31, Variable Air Volume Unit, "TRANE" VCWF, 300 Air Flow CFM, 115 V, 1 PH, 60 HZ.
1. VAV Unit Manufacturer To Provide Disconnect Switch NEMA 12, 120/24V Transformer, And Control Panel.</t>
  </si>
  <si>
    <t>VAV-2-30, Variable Air Volume Unit, "TRANE" VCWF, 1315 Air Flow CFM, 115 V, 1 PH, 60 HZ.
1. VAV Unit Manufacturer To Provide Disconnect Switch NEMA 12, 120/24V Transformer, And Control Panel.</t>
  </si>
  <si>
    <t>VAV-2-29, Variable Air Volume Unit, "TRANE" VCWF, 1400 Air Flow CFM, 115 V, 1 PH, 60 HZ.
1. VAV Unit Manufacturer To Provide Disconnect Switch NEMA 12, 120/24V Transformer, And Control Panel.</t>
  </si>
  <si>
    <t>VAV-2-28, Variable Air Volume Unit, "TRANE" VCWF, 2055 Air Flow CFM, 115 V, 1 PH, 60 HZ.
1. VAV Unit Manufacturer To Provide Disconnect Switch NEMA 12, 120/24V Transformer, And Control Panel.</t>
  </si>
  <si>
    <t>VAV-2-27, Variable Air Volume Unit, "TRANE" VCWF, 1765 Air Flow CFM, 115 V, 1 PH, 60 HZ.
1. VAV Unit Manufacturer To Provide Disconnect Switch NEMA 12, 120/24V Transformer, And Control Panel.</t>
  </si>
  <si>
    <t>VAV-2-26, Variable Air Volume Unit, "TRANE" VCWF, 1705 Air Flow CFM, 115 V, 1 PH, 60 HZ.
1. VAV Unit Manufacturer To Provide Disconnect Switch NEMA 12, 120/24V Transformer, And Control Panel.</t>
  </si>
  <si>
    <t>VAV-2-25, Variable Air Volume Unit, "TRANE" VCWF, 1950 Air Flow CFM, 115 V, 1 PH, 60 HZ.
1. VAV Unit Manufacturer To Provide Disconnect Switch NEMA 12, 120/24V Transformer, And Control Panel.</t>
  </si>
  <si>
    <t>VAV-2-24, Variable Air Volume Unit, "TRANE" VCWF, 1710 Air Flow CFM, 115 V, 1 PH, 60 HZ.
1. VAV Unit Manufacturer To Provide Disconnect Switch NEMA 12, 120/24V Transformer, And Control Panel.</t>
  </si>
  <si>
    <t>VAV-2-23, Variable Air Volume Unit, "TRANE" VCWF, 1060 Air Flow CFM, 115 V, 1 PH, 60 HZ.
1. VAV Unit Manufacturer To Provide Disconnect Switch NEMA 12, 120/24V Transformer, And Control Panel.</t>
  </si>
  <si>
    <t>VAV-2-22, Variable Air Volume Unit, "TRANE" VCWF, 1060 Air Flow CFM, 115 V, 1 PH, 60 HZ.
1. VAV Unit Manufacturer To Provide Disconnect Switch NEMA 12, 120/24V Transformer, And Control Panel.</t>
  </si>
  <si>
    <t>VAV-2-21, Variable Air Volume Unit, "TRANE" VCWF, 930 Air Flow CFM, 115 V, 1 PH, 60 HZ.
1. VAV Unit Manufacturer To Provide Disconnect Switch NEMA 12, 120/24V Transformer, And Control Panel.</t>
  </si>
  <si>
    <t>VAV-2-20, Variable Air Volume Unit, "TRANE" VCWF, 620 Air Flow CFM, 115 V, 1 PH, 60 HZ.
1. VAV Unit Manufacturer To Provide Disconnect Switch NEMA 12, 120/24V Transformer, And Control Panel.</t>
  </si>
  <si>
    <t>VAV-2-19, Variable Air Volume Unit, "TRANE" VCWF, 625 Air Flow CFM, 115 V, 1 PH, 60 HZ.
1. VAV Unit Manufacturer To Provide Disconnect Switch NEMA 12, 120/24V Transformer, And Control Panel.</t>
  </si>
  <si>
    <t>VAV-2-18, Variable Air Volume Unit, "TRANE" VCWF, 260 Air Flow CFM, 115 V, 1 PH, 60 HZ.
1. VAV Unit Manufacturer To Provide Disconnect Switch NEMA 12, 120/24V Transformer, And Control Panel.</t>
  </si>
  <si>
    <t>VAV-2-17, Variable Air Volume Unit, "TRANE" VCWF, 340 Air Flow CFM, 115 V, 1 PH, 60 HZ.
1. VAV Unit Manufacturer To Provide Disconnect Switch NEMA 12, 120/24V Transformer, And Control Panel.</t>
  </si>
  <si>
    <t>VAV-2-16, Variable Air Volume Unit, "TRANE" VCWF, 520 Air Flow CFM, 115 V, 1 PH, 60 HZ.
1. VAV Unit Manufacturer To Provide Disconnect Switch NEMA 12, 120/24V Transformer, And Control Panel.</t>
  </si>
  <si>
    <t>VAV-2-15, Variable Air Volume Unit, "TRANE" VCWF, 620 Air Flow CFM, 115 V, 1 PH, 60 HZ.
1. VAV Unit Manufacturer To Provide Disconnect Switch NEMA 12, 120/24V Transformer, And Control Panel.</t>
  </si>
  <si>
    <t>VAV-2-14, Variable Air Volume Unit, "TRANE" VCWF, 570 Air Flow CFM, 115 V, 1 PH, 60 HZ.
1. VAV Unit Manufacturer To Provide Disconnect Switch NEMA 12, 120/24V Transformer, And Control Panel.</t>
  </si>
  <si>
    <t>VAV-2-13, Variable Air Volume Unit, "TRANE" VCWF, 1380 Air Flow CFM, 115 V, 1 PH, 60 HZ.
1. VAV Unit Manufacturer To Provide Disconnect Switch NEMA 12, 120/24V Transformer, And Control Panel.</t>
  </si>
  <si>
    <t>VAV-2-12, Variable Air Volume Unit, "TRANE" VCWF, 1450 Air Flow CFM, 115 V, 1 PH, 60 HZ.
1. VAV Unit Manufacturer To Provide Disconnect Switch NEMA 12, 120/24V Transformer, And Control Panel.</t>
  </si>
  <si>
    <t>VAV-2-11, Variable Air Volume Unit, "TRANE" VCWF, 1450 Air Flow CFM, 115 V, 1 PH, 60 HZ.
1. VAV Unit Manufacturer To Provide Disconnect Switch NEMA 12, 120/24V Transformer, And Control Panel.</t>
  </si>
  <si>
    <t>VAV-2-10, Variable Air Volume Unit, "TRANE" VCWF, 780 Air Flow CFM, 115 V, 1 PH, 60 HZ.
1. VAV Unit Manufacturer To Provide Disconnect Switch NEMA 12, 120/24V Transformer, And Control Panel.</t>
  </si>
  <si>
    <t>VAV-2-9, Variable Air Volume Unit, "TRANE" VCWF, 780 Air Flow CFM, 115 V, 1 PH, 60 HZ.
1. VAV Unit Manufacturer To Provide Disconnect Switch NEMA 12, 120/24V Transformer, And Control Panel.</t>
  </si>
  <si>
    <t>VAV-2-8, Variable Air Volume Unit, "TRANE" VCWF, 870 Air Flow CFM, 115 V, 1 PH, 60 HZ.
1. VAV Unit Manufacturer To Provide Disconnect Switch NEMA 12, 120/24V Transformer, And Control Panel.</t>
  </si>
  <si>
    <t>VAV-2-7, Variable Air Volume Unit, "TRANE" VCWF, 1110 Air Flow CFM, 115 V, 1 PH, 60 HZ.
1. VAV Unit Manufacturer To Provide Disconnect Switch NEMA 12, 120/24V Transformer, And Control Panel.</t>
  </si>
  <si>
    <t>VAV-2-6, Variable Air Volume Unit, "TRANE" VCWF, 1200 Air Flow CFM, 115 V, 1 PH, 60 HZ.
1. VAV Unit Manufacturer To Provide Disconnect Switch NEMA 12, 120/24V Transformer, And Control Panel.</t>
  </si>
  <si>
    <t>VAV-2-5, Variable Air Volume Unit, "TRANE" VCWF, 1200 Air Flow CFM, 115 V, 1 PH, 60 HZ.
1. VAV Unit Manufacturer To Provide Disconnect Switch NEMA 12, 120/24V Transformer, And Control Panel.</t>
  </si>
  <si>
    <t>VAV-2-4, Variable Air Volume Unit, "TRANE" VCWF, 1025 Air Flow CFM, 115 V, 1 PH, 60 HZ.
1. VAV Unit Manufacturer To Provide Disconnect Switch NEMA 12, 120/24V Transformer, And Control Panel.</t>
  </si>
  <si>
    <t>VAV-2-3, Variable Air Volume Unit, "TRANE" VCWF, 1000 Air Flow CFM, 115 V, 1 PH, 60 HZ.
1. VAV Unit Manufacturer To Provide Disconnect Switch NEMA 12, 120/24V Transformer, And Control Panel.</t>
  </si>
  <si>
    <t>VAV-2-2, Variable Air Volume Unit, "TRANE" VCWF, 1000 Air Flow CFM, 115 V, 1 PH, 60 HZ.
1. VAV Unit Manufacturer To Provide Disconnect Switch NEMA 12, 120/24V Transformer, And Control Panel.</t>
  </si>
  <si>
    <t>VAV-2-1, Variable Air Volume Unit, "TRANE" VCWF, 580 Air Flow CFM, 115 V, 1 PH, 60 HZ.
1. VAV Unit Manufacturer To Provide Disconnect Switch NEMA 12, 120/24V Transformer, And Control Panel.</t>
  </si>
  <si>
    <t>VAV-1-38, Variable Air Volume Unit, "TRANE" VCWF, 250 Air Flow CFM, 115 V, 1 PH, 60 HZ.
1. VAV Unit Manufacturer To Provide Disconnect Switch NEMA 12, 120/24V Transformer, And Control Panel.</t>
  </si>
  <si>
    <t>VAV-1-37, Variable Air Volume Unit, "TRANE" VCWF, 195 Air Flow CFM, 115 V, 1 PH, 60 HZ.
1. VAV Unit Manufacturer To Provide Disconnect Switch NEMA 12, 120/24V Transformer, And Control Panel.</t>
  </si>
  <si>
    <t>VAV-1-36, Variable Air Volume Unit, "TRANE" VCWF, 985 Air Flow CFM, 115 V, 1 PH, 60 HZ.
1. VAV Unit Manufacturer To Provide Disconnect Switch NEMA 12, 120/24V Transformer, And Control Panel.</t>
  </si>
  <si>
    <t>VAV-1-35, Variable Air Volume Unit, "TRANE" VCWF, 1600 Air Flow CFM, 115 V, 1 PH, 60 HZ.
1. VAV Unit Manufacturer To Provide Disconnect Switch NEMA 12, 120/24V Transformer, And Control Panel.</t>
  </si>
  <si>
    <t>VAV-1-34, Variable Air Volume Unit, "TRANE" VCWF, 1045 Air Flow CFM, 115 V, 1 PH, 60 HZ.
1. VAV Unit Manufacturer To Provide Disconnect Switch NEMA 12, 120/24V Transformer, And Control Panel.</t>
  </si>
  <si>
    <t>VAV-1-33, Variable Air Volume Unit, "TRANE" VCWF, 1000 Air Flow CFM, 115 V, 1 PH, 60 HZ.
1. VAV Unit Manufacturer To Provide Disconnect Switch NEMA 12, 120/24V Transformer, And Control Panel.</t>
  </si>
  <si>
    <t>VAV-1-32, Variable Air Volume Unit, "TRANE" VCWF, 1740 Air Flow CFM, 115 V, 1 PH, 60 HZ.
1. VAV Unit Manufacturer To Provide Disconnect Switch NEMA 12, 120/24V Transformer, And Control Panel.</t>
  </si>
  <si>
    <t>VAV-1-31, Variable Air Volume Unit, "TRANE" VCWF, 1525 Air Flow CFM, 115 V, 1 PH, 60 HZ.
1. VAV Unit Manufacturer To Provide Disconnect Switch NEMA 12, 120/24V Transformer, And Control Panel.</t>
  </si>
  <si>
    <t>VAV-1-30, Variable Air Volume Unit, "TRANE" VCWF, 835 Air Flow CFM, 115 V, 1 PH, 60 HZ.
1. VAV Unit Manufacturer To Provide Disconnect Switch NEMA 12, 120/24V Transformer, And Control Panel.</t>
  </si>
  <si>
    <t>VAV-1-29, Variable Air Volume Unit, "TRANE" VCWF, 1250 Air Flow CFM, 115 V, 1 PH, 60 HZ.
1. VAV Unit Manufacturer To Provide Disconnect Switch NEMA 12, 120/24V Transformer, And Control Panel.</t>
  </si>
  <si>
    <t>VAV-1-28, Variable Air Volume Unit, "TRANE" VCWF, 625 Air Flow CFM, 115 V, 1 PH, 60 HZ.
1. VAV Unit Manufacturer To Provide Disconnect Switch NEMA 12, 120/24V Transformer, And Control Panel.</t>
  </si>
  <si>
    <t>VAV-1-27, Variable Air Volume Unit, "TRANE" VCWF, 470 Air Flow CFM, 115 V, 1 PH, 60 HZ.
1. VAV Unit Manufacturer To Provide Disconnect Switch NEMA 12, 120/24V Transformer, And Control Panel.</t>
  </si>
  <si>
    <t>VAV-1-26, Variable Air Volume Unit, "TRANE" VCWF, 630 Air Flow CFM, 115 V, 1 PH, 60 HZ.
1. VAV Unit Manufacturer To Provide Disconnect Switch NEMA 12, 120/24V Transformer, And Control Panel.</t>
  </si>
  <si>
    <t>VAV-1-25, Variable Air Volume Unit, "TRANE" VCWF, 630 Air Flow CFM, 115 V, 1 PH, 60 HZ.
1. VAV Unit Manufacturer To Provide Disconnect Switch NEMA 12, 120/24V Transformer, And Control Panel.</t>
  </si>
  <si>
    <t>VAV-1-24, Variable Air Volume Unit, "TRANE" VCWF, 720 Air Flow CFM, 115 V, 1 PH, 60 HZ.
1. VAV Unit Manufacturer To Provide Disconnect Switch NEMA 12, 120/24V Transformer, And Control Panel.</t>
  </si>
  <si>
    <t>VAV-1-23, Variable Air Volume Unit, "TRANE" VCWF, 960 Air Flow CFM, 115 V, 1 PH, 60 HZ.
1. VAV Unit Manufacturer To Provide Disconnect Switch NEMA 12, 120/24V Transformer, And Control Panel.</t>
  </si>
  <si>
    <t>VAV-1-22, Variable Air Volume Unit, "TRANE" VCWF, 670 Air Flow CFM, 115 V, 1 PH, 60 HZ.
1. VAV Unit Manufacturer To Provide Disconnect Switch NEMA 12, 120/24V Transformer, And Control Panel.</t>
  </si>
  <si>
    <t>VAV-1-21, Variable Air Volume Unit, "TRANE" VCWF, 1225 Air Flow CFM, 115 V, 1 PH, 60 HZ.
1. VAV Unit Manufacturer To Provide Disconnect Switch NEMA 12, 120/24V Transformer, And Control Panel.</t>
  </si>
  <si>
    <t>VAV-1-20, Variable Air Volume Unit, "TRANE" VCWF, 365 Air Flow CFM, 115 V, 1 PH, 60 HZ.
1. VAV Unit Manufacturer To Provide Disconnect Switch NEMA 12, 120/24V Transformer, And Control Panel.</t>
  </si>
  <si>
    <t>VAV-1-19, Variable Air Volume Unit, "TRANE" VCWF, 1520 Air Flow CFM, 115 V, 1 PH, 60 HZ.
1. VAV Unit Manufacturer To Provide Disconnect Switch NEMA 12, 120/24V Transformer, And Control Panel.</t>
  </si>
  <si>
    <t>VAV-1-18, Variable Air Volume Unit, "TRANE" VCWF, 980 Air Flow CFM, 115 V, 1 PH, 60 HZ.
1. VAV Unit Manufacturer To Provide Disconnect Switch NEMA 12, 120/24V Transformer, And Control Panel.</t>
  </si>
  <si>
    <t>VAV-1-17, Variable Air Volume Unit, "TRANE" VCWF, 1000 Air Flow CFM, 115 V, 1 PH, 60 HZ.
1. VAV Unit Manufacturer To Provide Disconnect Switch NEMA 12, 120/24V Transformer, And Control Panel.</t>
  </si>
  <si>
    <t>VAV-1-16, Variable Air Volume Unit, "TRANE" VCWF, 1050 Air Flow CFM, 115 V, 1 PH, 60 HZ.
1. VAV Unit Manufacturer To Provide Disconnect Switch NEMA 12, 120/24V Transformer, And Control Panel.</t>
  </si>
  <si>
    <t>VAV-1-15, Variable Air Volume Unit, "TRANE" VCWF, 535 Air Flow CFM, 115 V, 1 PH, 60 HZ.
1. VAV Unit Manufacturer To Provide Disconnect Switch NEMA 12, 120/24V Transformer, And Control Panel.</t>
  </si>
  <si>
    <t>VAV-1-14, Variable Air Volume Unit, "TRANE" VCWF, 580 Air Flow CFM, 115 V, 1 PH, 60 HZ.
1. VAV Unit Manufacturer To Provide Disconnect Switch NEMA 12, 120/24V Transformer, And Control Panel.</t>
  </si>
  <si>
    <t>VAV-1-13, Variable Air Volume Unit, "TRANE" VCWF, 1300 Air Flow CFM, 115 V, 1 PH, 60 HZ.
1. VAV Unit Manufacturer To Provide Disconnect Switch NEMA 12, 120/24V Transformer, And Control Panel.</t>
  </si>
  <si>
    <t>VAV-1-12, Variable Air Volume Unit, "TRANE" VCWF, 425 Air Flow CFM, 115 V, 1 PH, 60 HZ.
1. VAV Unit Manufacturer To Provide Disconnect Switch NEMA 12, 120/24V Transformer, And Control Panel.</t>
  </si>
  <si>
    <t>VAV-1-11, Variable Air Volume Unit, "TRANE" VCWF, 370 Air Flow CFM, 115 V, 1 PH, 60 HZ.
1. VAV Unit Manufacturer To Provide Disconnect Switch NEMA 12, 120/24V Transformer, And Control Panel.</t>
  </si>
  <si>
    <t>VAV-1-10, Variable Air Volume Unit, "TRANE" VCWF, 370 Air Flow CFM, 115 V, 1 PH, 60 HZ.
1. VAV Unit Manufacturer To Provide Disconnect Switch NEMA 12, 120/24V Transformer, And Control Panel.</t>
  </si>
  <si>
    <t>VAV-1-9, Variable Air Volume Unit, "TRANE" VCWF, 220 Air Flow CFM, 115 V, 1 PH, 60 HZ.
1. VAV Unit Manufacturer To Provide Disconnect Switch NEMA 12, 120/24V Transformer, And Control Panel.</t>
  </si>
  <si>
    <t>VAV-1-8, Variable Air Volume Unit, "TRANE" VCWF, 320 Air Flow CFM, 115 V, 1 PH, 60 HZ.
1. VAV Unit Manufacturer To Provide Disconnect Switch NEMA 12, 120/24V Transformer, And Control Panel.</t>
  </si>
  <si>
    <t>VAV-1-7, Variable Air Volume Unit, "TRANE" VCWF, 750 Air Flow CFM, 115 V, 1 PH, 60 HZ.
1. VAV Unit Manufacturer To Provide Disconnect Switch NEMA 12, 120/24V Transformer, And Control Panel.</t>
  </si>
  <si>
    <t>VAV-1-6, Variable Air Volume Unit, "TRANE" VCWF, 825 Air Flow CFM, 115 V, 1 PH, 60 HZ.
1. VAV Unit Manufacturer To Provide Disconnect Switch NEMA 12, 120/24V Transformer, And Control Panel.</t>
  </si>
  <si>
    <t>VAV-1-5, Variable Air Volume Unit, "TRANE" VCWF, 640 Air Flow CFM, 115 V, 1 PH, 60 HZ.
1. VAV Unit Manufacturer To Provide Disconnect Switch NEMA 12, 120/24V Transformer, And Control Panel.</t>
  </si>
  <si>
    <t>VAV-1-4, Variable Air Volume Unit, "TRANE" VCWF, 480 Air Flow CFM, 115 V, 1 PH, 60 HZ.
1. VAV Unit Manufacturer To Provide Disconnect Switch NEMA 12, 120/24V Transformer, And Control Panel.</t>
  </si>
  <si>
    <t>VAV-1-3, Variable Air Volume Unit, "TRANE" VCWF, 930 Air Flow CFM, 115 V, 1 PH, 60 HZ.
1. VAV Unit Manufacturer To Provide Disconnect Switch NEMA 12, 120/24V Transformer, And Control Panel.</t>
  </si>
  <si>
    <t>BASEBOARD</t>
  </si>
  <si>
    <t>BB-1-1, Baseboard, "SLANT FIN" RL-10.</t>
  </si>
  <si>
    <t>BB-1-2, Baseboard, "SLANT FIN" RL-10.</t>
  </si>
  <si>
    <t>BB-1-3, Baseboard, "SLANT FIN" RL-10.</t>
  </si>
  <si>
    <t>BB-1-4, Baseboard, "SLANT FIN" RL-10.</t>
  </si>
  <si>
    <t>BB-1-5, Baseboard, "SLANT FIN" RL-10.</t>
  </si>
  <si>
    <t>BB-1-6, Baseboard, "SLANT FIN" RL-10.</t>
  </si>
  <si>
    <t>BB-1-7, Baseboard, "SLANT FIN" RL-10.</t>
  </si>
  <si>
    <t>BB-1-8, Baseboard, "SLANT FIN" RL-10.</t>
  </si>
  <si>
    <t>BB-1-9, Baseboard, "SLANT FIN" RL-10.</t>
  </si>
  <si>
    <t>BB-1-10, Baseboard, "SLANT FIN" RL-10.</t>
  </si>
  <si>
    <t>BB-1-11, Baseboard, "SLANT FIN" RL-10.</t>
  </si>
  <si>
    <t>BB-1-12, Baseboard, "SLANT FIN" RL-10.</t>
  </si>
  <si>
    <t>BB-1-13, Baseboard, "SLANT FIN" RL-10.</t>
  </si>
  <si>
    <t>BB-1-14, Baseboard, "SLANT FIN" RL-10.</t>
  </si>
  <si>
    <t>BB-1-15, Baseboard, "SLANT FIN" RL-10.</t>
  </si>
  <si>
    <t>BB-1-16, Baseboard, "SLANT FIN" RL-10.</t>
  </si>
  <si>
    <t>BB-1-17, Baseboard, "SLANT FIN" RL-10.</t>
  </si>
  <si>
    <t>BB-1-18, Baseboard, "SLANT FIN" RL-10.</t>
  </si>
  <si>
    <t>BB-1-19, Baseboard, "SLANT FIN" RL-10.</t>
  </si>
  <si>
    <t>BB-1-20, Baseboard, "SLANT FIN" RL-10.</t>
  </si>
  <si>
    <t>BB-1-21, Baseboard, "SLANT FIN" RL-10.</t>
  </si>
  <si>
    <t>BB-1-22, Baseboard, "SLANT FIN" RL-10.</t>
  </si>
  <si>
    <t>BB-1-23, Baseboard, "SLANT FIN" RL-10.</t>
  </si>
  <si>
    <t>BB-1-24, Baseboard, "SLANT FIN" RL-10.</t>
  </si>
  <si>
    <t>BB-1-25, Baseboard, "SLANT FIN" RL-10.</t>
  </si>
  <si>
    <t>BB-1-26, Baseboard, "SLANT FIN" RL-10.</t>
  </si>
  <si>
    <t>BB-1-27, Baseboard, "SLANT FIN" RL-10.</t>
  </si>
  <si>
    <t>BB-1-28, Baseboard, "SLANT FIN" RL-10.</t>
  </si>
  <si>
    <t>BB-1-29, Baseboard, "SLANT FIN" RL-10.</t>
  </si>
  <si>
    <t>BB-1-30, Baseboard, "SLANT FIN" RL-10.</t>
  </si>
  <si>
    <t>BB-1-31, Baseboard, "SLANT FIN" RL-10.</t>
  </si>
  <si>
    <t>BB-1-32, Baseboard, "SLANT FIN" RL-10.</t>
  </si>
  <si>
    <t>BB-1-33, Baseboard, "SLANT FIN" RL-10.</t>
  </si>
  <si>
    <t>BB-1-34, Baseboard, "SLANT FIN" RL-10.</t>
  </si>
  <si>
    <t>BB-1-35, Baseboard, "SLANT FIN" RL-10.</t>
  </si>
  <si>
    <t>BB-1-36, Baseboard, "SLANT FIN" RL-10.</t>
  </si>
  <si>
    <t>BB-1-37, Baseboard, "SLANT FIN" RL-10.</t>
  </si>
  <si>
    <t>BB-1-38, Baseboard, "SLANT FIN" RL-10.</t>
  </si>
  <si>
    <t>BB-1-39, Baseboard, "SLANT FIN" RL-10.</t>
  </si>
  <si>
    <t>BB-1-40, Baseboard, "SLANT FIN" RL-10.</t>
  </si>
  <si>
    <t>BB-1-41, Baseboard, "SLANT FIN" RL-10.</t>
  </si>
  <si>
    <t>BB-1-42, Baseboard, "SLANT FIN" RL-10.</t>
  </si>
  <si>
    <t>BB-1-43, Baseboard, "SLANT FIN" RL-10.</t>
  </si>
  <si>
    <t>BB-1-44, Baseboard, "SLANT FIN" RL-10.</t>
  </si>
  <si>
    <t>BB-1-45, Baseboard, "SLANT FIN" RL-10.</t>
  </si>
  <si>
    <t>BB-1-46, Baseboard, "SLANT FIN" RL-10.</t>
  </si>
  <si>
    <t>BB-1-47, Baseboard, "SLANT FIN" RL-10.</t>
  </si>
  <si>
    <t>BB-1-48, Baseboard, "SLANT FIN" RL-10.</t>
  </si>
  <si>
    <t>BB-1-49, Baseboard, "SLANT FIN" RL-10.</t>
  </si>
  <si>
    <t>BB-1-50, Baseboard, "SLANT FIN" RL-10.</t>
  </si>
  <si>
    <t>BB-1-51, Baseboard, "SLANT FIN" RL-10.</t>
  </si>
  <si>
    <t>BB-1-52, Baseboard, "SLANT FIN" RL-10.</t>
  </si>
  <si>
    <t>BB-1-53, Baseboard, "SLANT FIN" RL-10.</t>
  </si>
  <si>
    <t>BB-1-54, Baseboard, "SLANT FIN" RL-10.</t>
  </si>
  <si>
    <t>BB-1-55, Baseboard, "SLANT FIN" RL-10.</t>
  </si>
  <si>
    <t>BB-1-56, Baseboard, "SLANT FIN" RL-10.</t>
  </si>
  <si>
    <t>BB-1-57, Baseboard, "SLANT FIN" RL-10.</t>
  </si>
  <si>
    <t>BB-1-58, Baseboard, "SLANT FIN" RL-10.</t>
  </si>
  <si>
    <t>BB-1-59, Baseboard, "SLANT FIN" RL-10.</t>
  </si>
  <si>
    <t>BB-1-60, Baseboard, "SLANT FIN" RL-10.</t>
  </si>
  <si>
    <t>BB-1-61, Baseboard, "SLANT FIN" RL-10.</t>
  </si>
  <si>
    <t>BB-1-62, Baseboard, "SLANT FIN" RL-10.</t>
  </si>
  <si>
    <t>BB-1-63, Baseboard, "SLANT FIN" RL-10.</t>
  </si>
  <si>
    <t>BB-1-64, Baseboard, "SLANT FIN" RL-10.</t>
  </si>
  <si>
    <t>BB-1-65, Baseboard, "SLANT FIN" RL-10.</t>
  </si>
  <si>
    <t>BB-2-1, Baseboard, "SLANT FIN" RL-10.</t>
  </si>
  <si>
    <t>BB-2-2, Baseboard, "SLANT FIN" RL-10.</t>
  </si>
  <si>
    <t>BB-2-3, Baseboard, "SLANT FIN" RL-10.</t>
  </si>
  <si>
    <t>BB-2-4, Baseboard, "SLANT FIN" RL-10.</t>
  </si>
  <si>
    <t>BB-2-5, Baseboard, "SLANT FIN" RL-10.</t>
  </si>
  <si>
    <t>BB-2-6, Baseboard, "SLANT FIN" RL-10.</t>
  </si>
  <si>
    <t>BB-2-7, Baseboard, "SLANT FIN" RL-10.</t>
  </si>
  <si>
    <t>BB-2-8, Baseboard, "SLANT FIN" RL-10.</t>
  </si>
  <si>
    <t>BB-2-9, Baseboard, "SLANT FIN" RL-10.</t>
  </si>
  <si>
    <t>BB-2-10, Baseboard, "SLANT FIN" RL-10.</t>
  </si>
  <si>
    <t>BB-2-11, Baseboard, "SLANT FIN" RL-10.</t>
  </si>
  <si>
    <t>BB-2-12, Baseboard, "SLANT FIN" RL-10.</t>
  </si>
  <si>
    <t>BB-2-13, Baseboard, "SLANT FIN" RL-10.</t>
  </si>
  <si>
    <t>BB-2-14, Baseboard, "SLANT FIN" RL-10.</t>
  </si>
  <si>
    <t>BB-2-15, Baseboard, "SLANT FIN" RL-10.</t>
  </si>
  <si>
    <t>BB-2-16, Baseboard, "SLANT FIN" RL-10.</t>
  </si>
  <si>
    <t>BB-2-17, Baseboard, "SLANT FIN" RL-10.</t>
  </si>
  <si>
    <t>BB-2-18, Baseboard, "SLANT FIN" RL-10.</t>
  </si>
  <si>
    <t>BB-2-19, Baseboard, "SLANT FIN" RL-10.</t>
  </si>
  <si>
    <t>BB-2-20, Baseboard, "SLANT FIN" RL-10.</t>
  </si>
  <si>
    <t>BB-2-21, Baseboard, "SLANT FIN" RL-10.</t>
  </si>
  <si>
    <t>BB-2-22, Baseboard, "SLANT FIN" RL-10.</t>
  </si>
  <si>
    <t>BB-2-23, Baseboard, "SLANT FIN" RL-10.</t>
  </si>
  <si>
    <t>BB-2-24, Baseboard, "SLANT FIN" RL-10.</t>
  </si>
  <si>
    <t>BB-2-25, Baseboard, "SLANT FIN" RL-10.</t>
  </si>
  <si>
    <t>BB-2-26, Baseboard, "SLANT FIN" RL-10.</t>
  </si>
  <si>
    <t>BB-2-27, Baseboard, "SLANT FIN" RL-10.</t>
  </si>
  <si>
    <t>BB-2-28, Baseboard, "SLANT FIN" RL-10.</t>
  </si>
  <si>
    <t>BB-2-29, Baseboard, "SLANT FIN" RL-10.</t>
  </si>
  <si>
    <t>BB-2-30, Baseboard, "SLANT FIN" RL-10.</t>
  </si>
  <si>
    <t>BB-2-31, Baseboard, "SLANT FIN" RL-10.</t>
  </si>
  <si>
    <t>BB-2-32, Baseboard, "SLANT FIN" RL-10.</t>
  </si>
  <si>
    <t>BB-2-33, Baseboard, "SLANT FIN" RL-10.</t>
  </si>
  <si>
    <t>BB-2-34, Baseboard, "SLANT FIN" RL-10.</t>
  </si>
  <si>
    <t>BB-2-35, Baseboard, "SLANT FIN" RL-10.</t>
  </si>
  <si>
    <t>BB-2-36, Baseboard, "SLANT FIN" RL-10.</t>
  </si>
  <si>
    <t>BB-2-37, Baseboard, "SLANT FIN" RL-10.</t>
  </si>
  <si>
    <t>BB-2-38, Baseboard, "SLANT FIN" RL-10.</t>
  </si>
  <si>
    <t>BB-2-39, Baseboard, "SLANT FIN" RL-10.</t>
  </si>
  <si>
    <t>BB-2-40, Baseboard, "SLANT FIN" RL-10.</t>
  </si>
  <si>
    <t>BB-2-41, Baseboard, "SLANT FIN" RL-10.</t>
  </si>
  <si>
    <t>BB-2-42, Baseboard, "SLANT FIN" RL-10.</t>
  </si>
  <si>
    <t>BB-2-43, Baseboard, "SLANT FIN" RL-10.</t>
  </si>
  <si>
    <t>BB-2-44, Baseboard, "SLANT FIN" RL-10.</t>
  </si>
  <si>
    <t>BB-2-45, Baseboard, "SLANT FIN" RL-10.</t>
  </si>
  <si>
    <t>BB-2-46, Baseboard, "SLANT FIN" RL-10.</t>
  </si>
  <si>
    <t>BB-2-47, Baseboard, "SLANT FIN" RL-10.</t>
  </si>
  <si>
    <t>BB-2-48, Baseboard, "SLANT FIN" RL-10.</t>
  </si>
  <si>
    <t>BB-2-49, Baseboard, "SLANT FIN" RL-10.</t>
  </si>
  <si>
    <t>BB-2-50, Baseboard, "SLANT FIN" RL-10.</t>
  </si>
  <si>
    <t>BB-2-51, Baseboard, "SLANT FIN" RL-10.</t>
  </si>
  <si>
    <t>BB-2-52, Baseboard, "SLANT FIN" RL-10.</t>
  </si>
  <si>
    <t>BB-2-53, Baseboard, "SLANT FIN" RL-10.</t>
  </si>
  <si>
    <t>BB-2-54, Baseboard, "SLANT FIN" RL-10.</t>
  </si>
  <si>
    <t>BB-2-55, Baseboard, "SLANT FIN" RL-10.</t>
  </si>
  <si>
    <t>BB-2-56, Baseboard, "SLANT FIN" RL-10.</t>
  </si>
  <si>
    <t>BB-2-57, Baseboard, "SLANT FIN" RL-10.</t>
  </si>
  <si>
    <t>BB-2-58, Baseboard, "SLANT FIN" RL-10.</t>
  </si>
  <si>
    <t>BB-2-59, Baseboard, "SLANT FIN" RL-10.</t>
  </si>
  <si>
    <t>BB-2-60, Baseboard, "SLANT FIN" RL-10.</t>
  </si>
  <si>
    <t>BB-2-61, Baseboard, "SLANT FIN" RL-10.</t>
  </si>
  <si>
    <t>BB-2-62, Baseboard, "SLANT FIN" RL-10.</t>
  </si>
  <si>
    <t>BB-2-63, Baseboard, "SLANT FIN" RL-10.</t>
  </si>
  <si>
    <t>BB-2-64, Baseboard, "SLANT FIN" RL-10.</t>
  </si>
  <si>
    <t>BB-2-65, Baseboard, "SLANT FIN" RL-10.</t>
  </si>
  <si>
    <t>BB-2-66, Baseboard, "SLANT FIN" RL-10.</t>
  </si>
  <si>
    <t>BB-2-67, Baseboard, "SLANT FIN" RL-10.</t>
  </si>
  <si>
    <t>BB-2-68, Baseboard, "SLANT FIN" RL-10.</t>
  </si>
  <si>
    <t>BB-2-69, Baseboard, "SLANT FIN" RL-10.</t>
  </si>
  <si>
    <t>BB-2-70, Baseboard, "SLANT FIN" RL-10.</t>
  </si>
  <si>
    <t>BB-3-1, Baseboard, "SLANT FIN" RL-10.</t>
  </si>
  <si>
    <t>BB-3-2, Baseboard, "SLANT FIN" RL-10.</t>
  </si>
  <si>
    <t>BB-3-3, Baseboard, "SLANT FIN" RL-10.</t>
  </si>
  <si>
    <t>BB-3-4, Baseboard, "SLANT FIN" RL-10.</t>
  </si>
  <si>
    <t>BB-3-5, Baseboard, "SLANT FIN" RL-10.</t>
  </si>
  <si>
    <t>BB-3-6, Baseboard, "SLANT FIN" RL-10.</t>
  </si>
  <si>
    <t>BB-3-7, Baseboard, "SLANT FIN" RL-10.</t>
  </si>
  <si>
    <t>BB-3-8, Baseboard, "SLANT FIN" RL-10.</t>
  </si>
  <si>
    <t>BB-3-9, Baseboard, "SLANT FIN" RL-10.</t>
  </si>
  <si>
    <t>BB-3-10, Baseboard, "SLANT FIN" RL-10.</t>
  </si>
  <si>
    <t>BB-3-11, Baseboard, "SLANT FIN" RL-10.</t>
  </si>
  <si>
    <t>BB-3-12, Baseboard, "SLANT FIN" RL-10.</t>
  </si>
  <si>
    <t>BB-3-13, Baseboard, "SLANT FIN" RL-10.</t>
  </si>
  <si>
    <t>BB-3-14, Baseboard, "SLANT FIN" RL-10.</t>
  </si>
  <si>
    <t>BB-3-15, Baseboard, "SLANT FIN" RL-10.</t>
  </si>
  <si>
    <t>BB-3-16, Baseboard, "SLANT FIN" RL-10.</t>
  </si>
  <si>
    <t>BB-3-17, Baseboard, "SLANT FIN" RL-10.</t>
  </si>
  <si>
    <t>BB-3-18, Baseboard, "SLANT FIN" RL-10.</t>
  </si>
  <si>
    <t>BB-3-19, Baseboard, "SLANT FIN" RL-10.</t>
  </si>
  <si>
    <t>BB-3-20, Baseboard, "SLANT FIN" RL-10.</t>
  </si>
  <si>
    <t>BB-3-21, Baseboard, "SLANT FIN" RL-10.</t>
  </si>
  <si>
    <t>BB-3-22, Baseboard, "SLANT FIN" RL-10.</t>
  </si>
  <si>
    <t>BB-3-23, Baseboard, "SLANT FIN" RL-10.</t>
  </si>
  <si>
    <t>BB-3-24, Baseboard, "SLANT FIN" RL-10.</t>
  </si>
  <si>
    <t>BB-3-25, Baseboard, "SLANT FIN" RL-10.</t>
  </si>
  <si>
    <t>BB-3-26, Baseboard, "SLANT FIN" RL-10.</t>
  </si>
  <si>
    <t>BB-3-27, Baseboard, "SLANT FIN" RL-10.</t>
  </si>
  <si>
    <t>BB-3-28, Baseboard, "SLANT FIN" RL-10.</t>
  </si>
  <si>
    <t>BB-3-29, Baseboard, "SLANT FIN" RL-10.</t>
  </si>
  <si>
    <t>BB-3-30, Baseboard, "SLANT FIN" RL-10.</t>
  </si>
  <si>
    <t>BB-3-31, Baseboard, "SLANT FIN" RL-10.</t>
  </si>
  <si>
    <t>BB-3-32, Baseboard, "SLANT FIN" RL-10.</t>
  </si>
  <si>
    <t>BB-3-33, Baseboard, "SLANT FIN" RL-10.</t>
  </si>
  <si>
    <t>BB-3-34, Baseboard, "SLANT FIN" RL-10.</t>
  </si>
  <si>
    <t>BB-3-35, Baseboard, "SLANT FIN" RL-10.</t>
  </si>
  <si>
    <t>BB-3-36, Baseboard, "SLANT FIN" RL-10.</t>
  </si>
  <si>
    <t>BB-3-37, Baseboard, "SLANT FIN" RL-10.</t>
  </si>
  <si>
    <t>BB-3-38, Baseboard, "SLANT FIN" RL-10.</t>
  </si>
  <si>
    <t>BB-3-39, Baseboard, "SLANT FIN" RL-10.</t>
  </si>
  <si>
    <t>BB-3-40, Baseboard, "SLANT FIN" RL-10.</t>
  </si>
  <si>
    <t>BB-3-41, Baseboard, "SLANT FIN" RL-10.</t>
  </si>
  <si>
    <t>BB-3-42, Baseboard, "SLANT FIN" RL-10.</t>
  </si>
  <si>
    <t>BB-3-43, Baseboard, "SLANT FIN" RL-10.</t>
  </si>
  <si>
    <t>BB-3-44, Baseboard, "SLANT FIN" RL-10.</t>
  </si>
  <si>
    <t>BB-3-45, Baseboard, "SLANT FIN" RL-10.</t>
  </si>
  <si>
    <t>BB-3-46, Baseboard, "SLANT FIN" RL-10.</t>
  </si>
  <si>
    <t>BB-3-47, Baseboard, "SLANT FIN" RL-10.</t>
  </si>
  <si>
    <t>BB-3-48, Baseboard, "SLANT FIN" RL-10.</t>
  </si>
  <si>
    <t>BB-3-49, Baseboard, "SLANT FIN" RL-10.</t>
  </si>
  <si>
    <t>BB-3-50, Baseboard, "SLANT FIN" RL-10.</t>
  </si>
  <si>
    <t>BB-3-51, Baseboard, "SLANT FIN" RL-10.</t>
  </si>
  <si>
    <t>BB-3-52, Baseboard, "SLANT FIN" RL-10.</t>
  </si>
  <si>
    <t>BB-3-53, Baseboard, "SLANT FIN" RL-10.</t>
  </si>
  <si>
    <t>BB-3-54, Baseboard, "SLANT FIN" RL-10.</t>
  </si>
  <si>
    <t>BB-3-55, Baseboard, "SLANT FIN" RL-10.</t>
  </si>
  <si>
    <t>BB-3-56, Baseboard, "SLANT FIN" RL-10.</t>
  </si>
  <si>
    <t>BB-3-57, Baseboard, "SLANT FIN" RL-10.</t>
  </si>
  <si>
    <t>BB-3-58, Baseboard, "SLANT FIN" RL-10.</t>
  </si>
  <si>
    <t>BB-3-59, Baseboard, "SLANT FIN" RL-10.</t>
  </si>
  <si>
    <t>BB-3-60, Baseboard, "SLANT FIN" RL-10.</t>
  </si>
  <si>
    <t>BB-3-61, Baseboard, "SLANT FIN" RL-10.</t>
  </si>
  <si>
    <t>BB-3-62, Baseboard, "SLANT FIN" RL-10.</t>
  </si>
  <si>
    <t>BB-3-63, Baseboard, "SLANT FIN" RL-10.</t>
  </si>
  <si>
    <t>BB-3-64, Baseboard, "SLANT FIN" RL-10.</t>
  </si>
  <si>
    <t>BB-3-65, Baseboard, "SLANT FIN" RL-10.</t>
  </si>
  <si>
    <t>BB-3-66, Baseboard, "SLANT FIN" RL-10.</t>
  </si>
  <si>
    <t>BB-3-67, Baseboard, "SLANT FIN" RL-10.</t>
  </si>
  <si>
    <t>BB-3-68, Baseboard, "SLANT FIN" RL-10.</t>
  </si>
  <si>
    <t>BB-3-69, Baseboard, "SLANT FIN" RL-10.</t>
  </si>
  <si>
    <t>BB-3-70, Baseboard, "SLANT FIN" RL-10.</t>
  </si>
  <si>
    <t>BB-3-71, Baseboard, "SLANT FIN" RL-10.</t>
  </si>
  <si>
    <t>BB-3-72, Baseboard, "SLANT FIN" RL-10.</t>
  </si>
  <si>
    <t>BB-3-73, Baseboard, "SLANT FIN" RL-10.</t>
  </si>
  <si>
    <t>BB-3-74, Baseboard, "SLANT FIN" RL-10.</t>
  </si>
  <si>
    <t>BB-3-75, Baseboard, "SLANT FIN" RL-10.</t>
  </si>
  <si>
    <t>BB-3-76, Baseboard, "SLANT FIN" RL-10.</t>
  </si>
  <si>
    <t>BB-3-77, Baseboard, "SLANT FIN" RL-10.</t>
  </si>
  <si>
    <t>BB-3-78, Baseboard, "SLANT FIN" RL-10.</t>
  </si>
  <si>
    <t>BB-4-1, Baseboard, "SLANT FIN" RL-10.</t>
  </si>
  <si>
    <t>CONTROL VALVE</t>
  </si>
  <si>
    <t>6"Dia CV-1, Chilled Water, "BRAY, BELIMO, OR APPROVED EQUAL" MKL2-C060/70-0121SVH, Valve Type: Bray High Performance Butterfly Valve, 2-Way, 120 VAC POWER V / PH / HZ.</t>
  </si>
  <si>
    <t>4"Dia CV-3, Chilled Water, "BRAY, BELIMO, OR APPROVED EQUAL" Belimo CCV Valve, 2-Way, Electronic Fail-Safe, Belimo CCV Valve, 24 VAC POWER V / PH / HZ.</t>
  </si>
  <si>
    <t>4"Dia CV-4, Chilled Water, "BRAY, BELIMO, OR APPROVED EQUAL" Belimo CCV Valve, 2-Way, Electronic Fail-Safe, Belimo CCV Valve, 24 VAC POWER V / PH / HZ.</t>
  </si>
  <si>
    <t>4"Dia CV-5, Chilled Water, "BRAY, BELIMO, OR APPROVED EQUAL" PROVIDED BY AERCO BOILER MANUFACTURER, 24 VAC POWER V / PH / HZ.</t>
  </si>
  <si>
    <t>4"Dia CV-6, Chilled Water, "BRAY, BELIMO, OR APPROVED EQUAL" PROVIDED BY AERCO BOILER MANUFACTURER, 24 VAC POWER V / PH / HZ.</t>
  </si>
  <si>
    <t>HOT WATER UNIT HEATER</t>
  </si>
  <si>
    <t>UH-1-1, Hot Water Unit Heater, "TRANE" S-A18, 16 Motor W, 1 MCA, 1.8 MOP, 115 V, 1 PH, 60 HZ.
1. Osha Fan Guard.
2. Bas Contractor To Provide Distech Controls Controller (BACNET/IP), 2-Way Valve, And Space Temperature Sensor (No Display).</t>
  </si>
  <si>
    <t>UH-1-2, Hot Water Unit Heater, "TRANE" S-A18, 16 Motor W, 1 MCA, 1.8 MOP, 115 V, 1 PH, 60 HZ.
1. Osha Fan Guard.
2. Bas Contractor To Provide Distech Controls Controller (BACNET/IP), 2-Way Valve, And Space Temperature Sensor (No Display).</t>
  </si>
  <si>
    <t>PL-1, Penthouse Louver, "GREENHECK" WRH.
1. Aluminum Housing &amp; Bird Screen.
2. Aluminum Curb Cap W/ Mounting Holes.
3. 18" Aluminum Insulated Roof Curb W/Curb With Seal.</t>
  </si>
  <si>
    <t>SD-1-1, Smoke Detector</t>
  </si>
  <si>
    <t>SD-1-2, Smoke Detector</t>
  </si>
  <si>
    <t>SD-3-7, Smoke Detector</t>
  </si>
  <si>
    <t>SD-3-8, Smoke Detector</t>
  </si>
  <si>
    <t>SD-3-9, Smoke Detector</t>
  </si>
  <si>
    <t>SD-3-10, Smoke Detector</t>
  </si>
  <si>
    <t>SD-4-3, Smoke Detector</t>
  </si>
  <si>
    <t>RS, Wall Mounted Refrigerant Leak Detector</t>
  </si>
  <si>
    <t>SW, Wall Mounted Emergency Shut off Switch</t>
  </si>
  <si>
    <t>CG, Ceiling Mounted Combustible Gas Sensor</t>
  </si>
  <si>
    <t>TS, Wall Mounted Thermostat / Temperature Sensor</t>
  </si>
  <si>
    <t>SD, Wall Mounted Smoke Detector</t>
  </si>
  <si>
    <t>DP, Differential Pressure Sensor</t>
  </si>
  <si>
    <t>LD-1, Linear Diffuser, PRICE SDS100, 10" Dia Neck Size, 325 Air Flow CFM.
1. Provide Pattern Controllers.
2. Provide Continuous Linear Bar Diffuser.</t>
  </si>
  <si>
    <t>LD-2, Linear Diffuser, PRICE SDS100, 10" Dia Neck Size, 375 Air Flow CFM.
1. Provide Pattern Controllers.
2. Provide Continuous Linear Bar Diffuser.</t>
  </si>
  <si>
    <t>LD-3, Linear Diffuser, PRICE SDS100, 10" Dia Neck Size, 330 Air Flow CFM.
1. Provide Pattern Controllers.
2. Provide Continuous Linear Bar Diffuser.</t>
  </si>
  <si>
    <t>LD-4, Linear Diffuser, PRICE SDS100, 8" Dia Neck Size, 205 Air Flow CFM.
1. Provide Pattern Controllers.
2. Provide Continuous Linear Bar Diffuser.</t>
  </si>
  <si>
    <t>LD-5, Linear Diffuser, PRICE SDS100, 8" Dia Neck Size, 210 Air Flow CFM.
1. Provide Pattern Controllers.
2. Provide Continuous Linear Bar Diffuser.</t>
  </si>
  <si>
    <t>Ceiling Mounted Supply Diffuser, BASIS OF DESIGN "PRICE", 6" Dia Neck Size, 45 CFM</t>
  </si>
  <si>
    <t>Ceiling Mounted Supply Diffuser, BASIS OF DESIGN "PRICE", 6" Dia Neck Size, 50 CFM</t>
  </si>
  <si>
    <t>Ceiling Mounted Supply Diffuser, BASIS OF DESIGN "PRICE", 6" Dia Neck Size, 60 CFM</t>
  </si>
  <si>
    <t>Ceiling Mounted Supply Diffuser, BASIS OF DESIGN "PRICE", 6" Dia Neck Size, 65 CFM</t>
  </si>
  <si>
    <t>Ceiling Mounted Supply Diffuser, BASIS OF DESIGN "PRICE", 6" Dia Neck Size, 70 CFM</t>
  </si>
  <si>
    <t>Ceiling Mounted Supply Diffuser, BASIS OF DESIGN "PRICE", 6" Dia Neck Size, 75 CFM</t>
  </si>
  <si>
    <t>Ceiling Mounted Supply Diffuser, BASIS OF DESIGN "PRICE", 6" Dia Neck Size, 80 CFM</t>
  </si>
  <si>
    <t>Ceiling Mounted Supply Diffuser, BASIS OF DESIGN "PRICE", 6" Dia Neck Size, 85 CFM</t>
  </si>
  <si>
    <t>Ceiling Mounted Supply Diffuser, BASIS OF DESIGN "PRICE", 6" Dia Neck Size, 90 CFM</t>
  </si>
  <si>
    <t>Ceiling Mounted Supply Diffuser, BASIS OF DESIGN "PRICE", 6" Dia Neck Size, 95 CFM</t>
  </si>
  <si>
    <t>Ceiling Mounted Supply Diffuser, BASIS OF DESIGN "PRICE", 6" Dia Neck Size, 100 CFM</t>
  </si>
  <si>
    <t>Ceiling Mounted Supply Diffuser, BASIS OF DESIGN "PRICE", 6" Dia Neck Size, 115 CFM</t>
  </si>
  <si>
    <t>Ceiling Mounted Supply Diffuser, BASIS OF DESIGN "PRICE", 8" Dia Neck Size, 50 CFM</t>
  </si>
  <si>
    <t>Ceiling Mounted Supply Diffuser, BASIS OF DESIGN "PRICE", 8" Dia Neck Size, 55 CFM</t>
  </si>
  <si>
    <t>Ceiling Mounted Supply Diffuser, BASIS OF DESIGN "PRICE", 8" Dia Neck Size, 90 CFM</t>
  </si>
  <si>
    <t>Ceiling Mounted Supply Diffuser, BASIS OF DESIGN "PRICE", 8" Dia Neck Size, 105 CFM</t>
  </si>
  <si>
    <t>Ceiling Mounted Supply Diffuser, BASIS OF DESIGN "PRICE", 8" Dia Neck Size, 110 CFM</t>
  </si>
  <si>
    <t>Ceiling Mounted Supply Diffuser, BASIS OF DESIGN "PRICE", 8" Dia Neck Size, 115 CFM</t>
  </si>
  <si>
    <t>Ceiling Mounted Supply Diffuser, BASIS OF DESIGN "PRICE", 8" Dia Neck Size, 120 CFM</t>
  </si>
  <si>
    <t>Ceiling Mounted Supply Diffuser, BASIS OF DESIGN "PRICE", 8" Dia Neck Size, 125 CFM</t>
  </si>
  <si>
    <t>Ceiling Mounted Supply Diffuser, BASIS OF DESIGN "PRICE", 8" Dia Neck Size, 130 CFM</t>
  </si>
  <si>
    <t>Ceiling Mounted Supply Diffuser, BASIS OF DESIGN "PRICE", 8" Dia Neck Size, 135 CFM</t>
  </si>
  <si>
    <t>Ceiling Mounted Supply Diffuser, BASIS OF DESIGN "PRICE", 8" Dia Neck Size, 140 CFM</t>
  </si>
  <si>
    <t>Ceiling Mounted Supply Diffuser, BASIS OF DESIGN "PRICE", 8" Dia Neck Size, 145 CFM</t>
  </si>
  <si>
    <t>Ceiling Mounted Supply Diffuser, BASIS OF DESIGN "PRICE", 8" Dia Neck Size, 150 CFM</t>
  </si>
  <si>
    <t>Ceiling Mounted Supply Diffuser, BASIS OF DESIGN "PRICE", 8" Dia Neck Size, 155 CFM</t>
  </si>
  <si>
    <t>Ceiling Mounted Supply Diffuser, BASIS OF DESIGN "PRICE", 8" Dia Neck Size, 160 CFM</t>
  </si>
  <si>
    <t>Ceiling Mounted Supply Diffuser, BASIS OF DESIGN "PRICE", 8" Dia Neck Size, 165 CFM</t>
  </si>
  <si>
    <t>Ceiling Mounted Supply Diffuser, BASIS OF DESIGN "PRICE", 8" Dia Neck Size, 170 CFM</t>
  </si>
  <si>
    <t>Ceiling Mounted Supply Diffuser, BASIS OF DESIGN "PRICE", 8" Dia Neck Size, 175 CFM</t>
  </si>
  <si>
    <t>Ceiling Mounted Supply Diffuser, BASIS OF DESIGN "PRICE", 8" Dia Neck Size, 180 CFM</t>
  </si>
  <si>
    <t>Ceiling Mounted Supply Diffuser, BASIS OF DESIGN "PRICE", 8" Dia Neck Size, 185 CFM</t>
  </si>
  <si>
    <t>Ceiling Mounted Supply Diffuser, BASIS OF DESIGN "PRICE", 8" Dia Neck Size, 190 CFM</t>
  </si>
  <si>
    <t>Ceiling Mounted Supply Diffuser, BASIS OF DESIGN "PRICE", 8" Dia Neck Size, 200 CFM</t>
  </si>
  <si>
    <t>Ceiling Mounted Supply Diffuser, BASIS OF DESIGN "PRICE", 8" Dia Neck Size, 210 CFM</t>
  </si>
  <si>
    <t>Ceiling Mounted Supply Diffuser, BASIS OF DESIGN "PRICE", 8" Dia Neck Size, 270 CFM</t>
  </si>
  <si>
    <t>Ceiling Mounted Supply Diffuser, BASIS OF DESIGN "PRICE", 8" Dia Neck Size, 295 CFM</t>
  </si>
  <si>
    <t>Ceiling Mounted Supply Diffuser, BASIS OF DESIGN "PRICE", 8"x6" Neck Size, 120 CFM</t>
  </si>
  <si>
    <t>Ceiling Mounted Supply Diffuser, BASIS OF DESIGN "PRICE", 10" Dia Neck Size, 135 CFM</t>
  </si>
  <si>
    <t>Ceiling Mounted Supply Diffuser, BASIS OF DESIGN "PRICE", 10" Dia Neck Size, 205 CFM</t>
  </si>
  <si>
    <t>Ceiling Mounted Supply Diffuser, BASIS OF DESIGN "PRICE", 10" Dia Neck Size, 210 CFM</t>
  </si>
  <si>
    <t>Ceiling Mounted Supply Diffuser, BASIS OF DESIGN "PRICE", 10" Dia Neck Size, 215 CFM</t>
  </si>
  <si>
    <t>Ceiling Mounted Supply Diffuser, BASIS OF DESIGN "PRICE", 10" Dia Neck Size, 220 CFM</t>
  </si>
  <si>
    <t>Ceiling Mounted Supply Diffuser, BASIS OF DESIGN "PRICE", 10" Dia Neck Size, 230 CFM</t>
  </si>
  <si>
    <t>Ceiling Mounted Supply Diffuser, BASIS OF DESIGN "PRICE", 10" Dia Neck Size, 235 CFM</t>
  </si>
  <si>
    <t>Ceiling Mounted Supply Diffuser, BASIS OF DESIGN "PRICE", 10" Dia Neck Size, 240 CFM</t>
  </si>
  <si>
    <t>Ceiling Mounted Supply Diffuser, BASIS OF DESIGN "PRICE", 10" Dia Neck Size, 245 CFM</t>
  </si>
  <si>
    <t>Ceiling Mounted Supply Diffuser, BASIS OF DESIGN "PRICE", 10" Dia Neck Size, 250 CFM</t>
  </si>
  <si>
    <t>Ceiling Mounted Supply Diffuser, BASIS OF DESIGN "PRICE", 10" Dia Neck Size, 255 CFM</t>
  </si>
  <si>
    <t>Ceiling Mounted Supply Diffuser, BASIS OF DESIGN "PRICE", 10" Dia Neck Size, 260 CFM</t>
  </si>
  <si>
    <t>Ceiling Mounted Supply Diffuser, BASIS OF DESIGN "PRICE", 10" Dia Neck Size, 265 CFM</t>
  </si>
  <si>
    <t>Ceiling Mounted Supply Diffuser, BASIS OF DESIGN "PRICE", 10" Dia Neck Size, 270 CFM</t>
  </si>
  <si>
    <t>Ceiling Mounted Supply Diffuser, BASIS OF DESIGN "PRICE", 10" Dia Neck Size, 275 CFM</t>
  </si>
  <si>
    <t>Ceiling Mounted Supply Diffuser, BASIS OF DESIGN "PRICE", 10" Dia Neck Size, 280 CFM</t>
  </si>
  <si>
    <t>Ceiling Mounted Supply Diffuser, BASIS OF DESIGN "PRICE", 10" Dia Neck Size, 285 CFM</t>
  </si>
  <si>
    <t>Ceiling Mounted Supply Diffuser, BASIS OF DESIGN "PRICE", 10" Dia Neck Size, 290 CFM</t>
  </si>
  <si>
    <t>Ceiling Mounted Supply Diffuser, BASIS OF DESIGN "PRICE", 10" Dia Neck Size, 295 CFM</t>
  </si>
  <si>
    <t>Ceiling Mounted Supply Diffuser, BASIS OF DESIGN "PRICE", 10" Dia Neck Size, 300 CFM</t>
  </si>
  <si>
    <t>Ceiling Mounted Supply Diffuser, BASIS OF DESIGN "PRICE", 12" Dia Neck Size, 270 CFM</t>
  </si>
  <si>
    <t>Ceiling Mounted Supply Diffuser, BASIS OF DESIGN "PRICE", 12" Dia Neck Size, 305 CFM</t>
  </si>
  <si>
    <t>Ceiling Mounted Supply Diffuser, BASIS OF DESIGN "PRICE", 12" Dia Neck Size, 310 CFM</t>
  </si>
  <si>
    <t>Ceiling Mounted Supply Diffuser, BASIS OF DESIGN "PRICE", 12" Dia Neck Size, 320 CFM</t>
  </si>
  <si>
    <t>Ceiling Mounted Supply Diffuser, BASIS OF DESIGN "PRICE", 12" Dia Neck Size, 325 CFM</t>
  </si>
  <si>
    <t>Ceiling Mounted Supply Diffuser, BASIS OF DESIGN "PRICE", 12" Dia Neck Size, 350 CFM</t>
  </si>
  <si>
    <t>Ceiling Mounted Supply Diffuser, BASIS OF DESIGN "PRICE", 12" Dia Neck Size, 365 CFM</t>
  </si>
  <si>
    <t>Ceiling Mounted Supply Diffuser, BASIS OF DESIGN "PRICE", 12" Dia Neck Size, 385 CFM</t>
  </si>
  <si>
    <t>Ceiling Mounted Supply Diffuser, BASIS OF DESIGN "PRICE", 12" Dia Neck Size, 395 CFM</t>
  </si>
  <si>
    <t>Ceiling Mounted Supply Diffuser, BASIS OF DESIGN "PRICE", 14" Dia Neck Size, 500 CFM</t>
  </si>
  <si>
    <t>Ceiling Mounted Supply Diffuser, BASIS OF DESIGN "PRICE", 16" Dia Neck Size, 1250 CFM</t>
  </si>
  <si>
    <t>Ceiling Mounted Supply Diffuser, BASIS OF DESIGN "PRICE", 16" Dia Neck Size, 675 CFM</t>
  </si>
  <si>
    <t>Wall Mounted Supply Grille, BASIS OF DESIGN "PRICE", 6"x6" Neck Size, 25 CFM</t>
  </si>
  <si>
    <t>Wall Mounted Supply Grille, BASIS OF DESIGN "PRICE", 6"x6" Neck Size, 60 CFM</t>
  </si>
  <si>
    <t>Wall Mounted Supply Register, BASIS OF DESIGN "PRICE", 6"x6" Neck Size, 50 CFM</t>
  </si>
  <si>
    <t>Wall Mounted Supply Register, BASIS OF DESIGN "PRICE", 8"x6" Neck Size, 145 CFM</t>
  </si>
  <si>
    <t>Ceiling Mounted Return Grille, BASIS OF DESIGN "PRICE", 8"x8" Neck Size</t>
  </si>
  <si>
    <t>Ceiling Mounted Return Grille, BASIS OF DESIGN "PRICE", 24"x24" Neck Size</t>
  </si>
  <si>
    <t>Ceiling Mounted Return Grille, BASIS OF DESIGN "PRICE", 24"x24" Neck Size, 1070 CFM</t>
  </si>
  <si>
    <t>Ceiling Mounted Return Grille, BASIS OF DESIGN "PRICE", 24"x24" Neck Size, 175 CFM</t>
  </si>
  <si>
    <t>Ceiling Mounted Return Grille, BASIS OF DESIGN "PRICE", 24"x24" Neck Size, 210 CFM</t>
  </si>
  <si>
    <t>Ceiling Mounted Return Grille, BASIS OF DESIGN "PRICE", 24"x24" Neck Size, 225 CFM</t>
  </si>
  <si>
    <t>Ceiling Mounted Return Grille, BASIS OF DESIGN "PRICE", 24"x24" Neck Size, 330 CFM</t>
  </si>
  <si>
    <t>Ceiling Mounted Return Grille, BASIS OF DESIGN "PRICE", 24"x24" Neck Size, 700 CFM</t>
  </si>
  <si>
    <t>Ceiling Mounted Return Grille, BASIS OF DESIGN "PRICE", 24"x24" Neck Size, 75 CFM</t>
  </si>
  <si>
    <t>Wall Mounted Return Grille, BASIS OF DESIGN "PRICE", 6"x6" Neck Size, 50 CFM</t>
  </si>
  <si>
    <t>Wall Mounted Return Grille, BASIS OF DESIGN "PRICE", 100"x40" Neck Size</t>
  </si>
  <si>
    <t>Wall Mounted Return Grille, BASIS OF DESIGN "PRICE", 100"x50" Neck Size</t>
  </si>
  <si>
    <t>Wall Mounted Return Grille, BASIS OF DESIGN "PRICE", 78"x34" Neck Size</t>
  </si>
  <si>
    <t>Wall Mounted Return Grille, BASIS OF DESIGN "PRICE", 120"x40" Neck Size, 12885 CFM, W/ WMS</t>
  </si>
  <si>
    <t>Wall Mounted Return Grille, BASIS OF DESIGN "PRICE", 42"x22" Neck Size, 2500 CFM, W/ WMS</t>
  </si>
  <si>
    <t>Wall Mounted Return Grille, BASIS OF DESIGN "PRICE", 64"x38" Neck Size, 6645 CFM, W/ WMS</t>
  </si>
  <si>
    <t>Wall Mounted Return Grille, BASIS OF DESIGN "PRICE", 72"x28" Neck Size, 5000 CFM, W/ WMS</t>
  </si>
  <si>
    <t>Wall Mounted Return Grille, BASIS OF DESIGN "PRICE", 76"x26" Neck Size, 4515 CFM, W/ WMS</t>
  </si>
  <si>
    <t>Wall Mounted Return Grille, BASIS OF DESIGN "PRICE", 80"x34" Neck Size, 7200 CFM, W/ WMS</t>
  </si>
  <si>
    <t>Ceiling Mounted Exhaust Grille, BASIS OF DESIGN "PRICE", 14"x10" Neck Size, 570 CFM</t>
  </si>
  <si>
    <t>Ceiling Mounted Exhaust Grille, BASIS OF DESIGN "PRICE", 6"x6" Neck Size, 100 CFM</t>
  </si>
  <si>
    <t>Ceiling Mounted Exhaust Grille, BASIS OF DESIGN "PRICE", 6"x6" Neck Size, 105 CFM</t>
  </si>
  <si>
    <t>Ceiling Mounted Exhaust Grille, BASIS OF DESIGN "PRICE", 6"x6" Neck Size, 50 CFM</t>
  </si>
  <si>
    <t>Ceiling Mounted Exhaust Grille, BASIS OF DESIGN "PRICE", 8"x18" Neck Size, 780 CFM</t>
  </si>
  <si>
    <t>Ceiling Mounted Exhaust Grille, BASIS OF DESIGN "PRICE", 8"x8" Neck Size, 215 CFM</t>
  </si>
  <si>
    <t>Wall Mounted Transfer Grille, BASIS OF DESIGN "PRICE", 6"x6" Neck Size, 50 CFM</t>
  </si>
  <si>
    <t>Wall Mounted Transfer Grille, BASIS OF DESIGN "PRICE", 16"x16" Neck Size, 500 CFM</t>
  </si>
  <si>
    <t>Wall Mounted Transfer Grille, BASIS OF DESIGN "PRICE", 10"x10" Neck Size, 150 CFM</t>
  </si>
  <si>
    <t>Wall Mounted Transfer Grille, BASIS OF DESIGN "PRICE", 50"x12" Neck Size, 1300 CFM</t>
  </si>
  <si>
    <t>Ceiling Mounted Transfer Register, BASIS OF DESIGN "PRICE", 8"x8" Neck Size, 100 CFM</t>
  </si>
  <si>
    <t>Ceiling Mounted Transfer Register, BASIS OF DESIGN "PRICE", 8"x8" Neck Size, 105 CFM</t>
  </si>
  <si>
    <t>Ceiling Mounted Transfer Register, BASIS OF DESIGN "PRICE", 8"x8" Neck Size, 215 CFM</t>
  </si>
  <si>
    <t>Ceiling Mounted Transfer Register, BASIS OF DESIGN "PRICE", 8"x8" Neck Size, 50 CFM</t>
  </si>
  <si>
    <t>Ceiling Mounted Transfer Register, BASIS OF DESIGN "PRICE", 10"x10" Neck Size, 130 CFM</t>
  </si>
  <si>
    <t>Ceiling Mounted Transfer Register, BASIS OF DESIGN "PRICE", 10"x10" Neck Size, 135 CFM</t>
  </si>
  <si>
    <t>Ceiling Mounted Transfer Register, BASIS OF DESIGN "PRICE", 10"x10" Neck Size, 170 CFM</t>
  </si>
  <si>
    <t>Ceiling Mounted Transfer Register, BASIS OF DESIGN "PRICE", 10"x10" Neck Size, 185 CFM</t>
  </si>
  <si>
    <t>Ceiling Mounted Transfer Register, BASIS OF DESIGN "PRICE", 12"x12" Neck Size, 215 CFM</t>
  </si>
  <si>
    <t>Ceiling Mounted Transfer Register, BASIS OF DESIGN "PRICE", 12"x12" Neck Size, 230 CFM</t>
  </si>
  <si>
    <t>Ceiling Mounted Transfer Register, BASIS OF DESIGN "PRICE", 12"x12" Neck Size, 250 CFM</t>
  </si>
  <si>
    <t>Ceiling Mounted Transfer Register, BASIS OF DESIGN "PRICE", 12"x12" Neck Size, 260 CFM</t>
  </si>
  <si>
    <t>Ceiling Mounted Transfer Register, BASIS OF DESIGN "PRICE", 12"x12" Neck Size, 255 CFM</t>
  </si>
  <si>
    <t>Ceiling Mounted Transfer Register, BASIS OF DESIGN "PRICE", 14" Dia Neck Size, 570 CFM</t>
  </si>
  <si>
    <t>Ceiling Mounted Transfer Register, BASIS OF DESIGN "PRICE", 16" Dia Neck Size, 780 CFM</t>
  </si>
  <si>
    <t>Ceiling Mounted Transfer Register, BASIS OF DESIGN "PRICE", 16"x16" Neck Size, 465 CFM</t>
  </si>
  <si>
    <t>Ceiling Mounted Transfer Register, BASIS OF DESIGN "PRICE", 16"x16" Neck Size, 470 CFM</t>
  </si>
  <si>
    <t>Ceiling Mounted Transfer Register, BASIS OF DESIGN "PRICE", 16"x16" Neck Size, 500 CFM</t>
  </si>
  <si>
    <t>Ceiling Mounted Transfer Register, BASIS OF DESIGN "PRICE", 16"x16" Neck Size, 510 CFM</t>
  </si>
  <si>
    <t>Ceiling Mounted Transfer Register, BASIS OF DESIGN "PRICE", 18"x18" Neck Size, 690 CFM</t>
  </si>
  <si>
    <t>Ceiling Mounted Transfer Register, BASIS OF DESIGN "PRICE", 20"x20" Neck Size, 735 CFM</t>
  </si>
  <si>
    <t>Ceiling Mounted Transfer Register, BASIS OF DESIGN "PRICE", 14"x14" Neck Size, 285 CFM</t>
  </si>
  <si>
    <t>Ceiling Mounted Transfer Register, BASIS OF DESIGN "PRICE", 14"x14" Neck Size, 305 CFM</t>
  </si>
  <si>
    <t>Ceiling Mounted Transfer Register, BASIS OF DESIGN "PRICE", 14"x14" Neck Size, 385 CFM</t>
  </si>
  <si>
    <t>Ceiling Mounted Return Register, BASIS OF DESIGN "PRICE", 16"x16" Neck Size, 500 CFM</t>
  </si>
  <si>
    <t>Ceiling Mounted Return Register, BASIS OF DESIGN "PRICE", 16"x16" Neck Size, 675 CFM</t>
  </si>
  <si>
    <t>Ceiling Mounted Return Register, BASIS OF DESIGN "PRICE", 18"x10" Neck Size, 500 CFM</t>
  </si>
  <si>
    <t>Ceiling Mounted Return Register, BASIS OF DESIGN "PRICE", 6"x6" Neck Size, 100 CFM</t>
  </si>
  <si>
    <t>Ceiling Mounted Return Register, BASIS OF DESIGN "PRICE", 6"x6" Neck Size, 120 CFM</t>
  </si>
  <si>
    <t>Ceiling Mounted Return Register, BASIS OF DESIGN "PRICE", 8"x6" Neck Size, 145 CFM</t>
  </si>
  <si>
    <t>64"x18" FSD-1-1, Fire Smoke Damper, "RUSKIN" FSD60, 120 V, 1 PH, 60 HZ.</t>
  </si>
  <si>
    <t>64"x18" FSD-1-2, Fire Smoke Damper, "RUSKIN" FSD60, 120 V, 1 PH, 60 HZ.</t>
  </si>
  <si>
    <t>10"x6" FSD-1-3, Fire Smoke Damper, "RUSKIN" FSD60, 120 V, 1 PH, 60 HZ.</t>
  </si>
  <si>
    <t>6"x6" FSD-1-4, Fire Smoke Damper, "RUSKIN" FSD60, 120 V, 1 PH, 60 HZ.</t>
  </si>
  <si>
    <t>46"x24" FSD-1-5, Fire Smoke Damper, "RUSKIN" FSD60, 120 V, 1 PH, 60 HZ.</t>
  </si>
  <si>
    <t>46"x26" FSD-1-6, Fire Smoke Damper, "RUSKIN" FSD60, 120 V, 1 PH, 60 HZ.</t>
  </si>
  <si>
    <t>12"x10" FSD-1-7, Fire Smoke Damper, "RUSKIN" FSD60, 120 V, 1 PH, 60 HZ.</t>
  </si>
  <si>
    <t>6"x6" FSD-1-8, Fire Smoke Damper, "RUSKIN" FSD60, 120 V, 1 PH, 60 HZ.</t>
  </si>
  <si>
    <t>6"x8" FSD-1-9, Fire Smoke Damper, "RUSKIN" FSD60, 120 V, 1 PH, 60 HZ.</t>
  </si>
  <si>
    <t>46"x26" FSD-2-1, Fire Smoke Damper, "RUSKIN" FSD60, 120 V, 1 PH, 60 HZ.</t>
  </si>
  <si>
    <t>46"x26" FSD-2-2, Fire Smoke Damper, "RUSKIN" FSD60, 120 V, 1 PH, 60 HZ.</t>
  </si>
  <si>
    <t>8"x8" FSD-2-3, Fire Smoke Damper, "RUSKIN" FSD60, 120 V, 1 PH, 60 HZ.</t>
  </si>
  <si>
    <t>52"x26" FSD-2-4, Fire Smoke Damper, "RUSKIN" FSD60, 120 V, 1 PH, 60 HZ.</t>
  </si>
  <si>
    <t>52"x26" FSD-2-5, Fire Smoke Damper, "RUSKIN" FSD60, 120 V, 1 PH, 60 HZ.</t>
  </si>
  <si>
    <t>12"x10" FSD-2-6, Fire Smoke Damper, "RUSKIN" FSD60, 120 V, 1 PH, 60 HZ.</t>
  </si>
  <si>
    <t>10"x10" FSD-2-7, Fire Smoke Damper, "RUSKIN" FSD60, 120 V, 1 PH, 60 HZ.</t>
  </si>
  <si>
    <t>8"x6" FSD-2-8, Fire Smoke Damper, "RUSKIN" FSD60, 120 V, 1 PH, 60 HZ.</t>
  </si>
  <si>
    <t>46"x26" FSD-3-1, Fire Smoke Damper, "RUSKIN" FSD60, 120 V, 1 PH, 60 HZ.</t>
  </si>
  <si>
    <t>46"x26" FSD-3-2, Fire Smoke Damper, "RUSKIN" FSD60, 120 V, 1 PH, 60 HZ.</t>
  </si>
  <si>
    <t>46"x26" FSD-3-3, Fire Smoke Damper, "RUSKIN" FSD60, 120 V, 1 PH, 60 HZ.</t>
  </si>
  <si>
    <t>46"x26" FSD-3-4, Fire Smoke Damper, "RUSKIN" FSD60, 120 V, 1 PH, 60 HZ.</t>
  </si>
  <si>
    <t>10"x6" FSD-3-5, Fire Smoke Damper, "RUSKIN" FSD60, 120 V, 1 PH, 60 HZ.</t>
  </si>
  <si>
    <t>10"x8" FSD-3-6, Fire Smoke Damper, "RUSKIN" FSD60, 120 V, 1 PH, 60 HZ.</t>
  </si>
  <si>
    <t>46"x24" FSD-3-7, Fire Smoke Damper, "RUSKIN" FSD60, 120 V, 1 PH, 60 HZ.</t>
  </si>
  <si>
    <t>46"x26" FSD-3-8, Fire Smoke Damper, "RUSKIN" FSD60, 120 V, 1 PH, 60 HZ.</t>
  </si>
  <si>
    <t>52"x26" FSD-3-9, Fire Smoke Damper, "RUSKIN" FSD60, 120 V, 1 PH, 60 HZ.</t>
  </si>
  <si>
    <t>52"x26" FSD-3-10, Fire Smoke Damper, "RUSKIN" FSD60, 120 V, 1 PH, 60 HZ.</t>
  </si>
  <si>
    <t>10"x8" FSD-3-11, Fire Smoke Damper, "RUSKIN" FSD60, 120 V, 1 PH, 60 HZ.</t>
  </si>
  <si>
    <t>22"x10" FSD-3-12, Fire Smoke Damper, "RUSKIN" FSD60, 120 V, 1 PH, 60 HZ.</t>
  </si>
  <si>
    <t>14"x10" FSD-3-13, Fire Smoke Damper, "RUSKIN" FSD60, 120 V, 1 PH, 60 HZ.</t>
  </si>
  <si>
    <t>8"x10" FSD-3-14, Fire Smoke Damper, "RUSKIN" FSD60, 120 V, 1 PH, 60 HZ.</t>
  </si>
  <si>
    <t>28"x28" FSD-3-15, Fire Smoke Damper, "RUSKIN" FSD60, 120 V, 1 PH, 60 HZ.</t>
  </si>
  <si>
    <t>36"x26" FSD-4-1, Fire Smoke Damper, "RUSKIN" FSD60, 120 V, 1 PH, 60 HZ.</t>
  </si>
  <si>
    <t>3/8" Dia Threaded Rod W/ Double Lock Nut (1 foot length)</t>
  </si>
  <si>
    <t>1/2" Dia Threaded Rod W/ Double Lock Nut (1 foot length)</t>
  </si>
  <si>
    <t>5/8" Dia Threaded Rod W/ Double Lock Nut (1 foot length)</t>
  </si>
  <si>
    <t>3/8" Dia Adjustable Clevis Hanger</t>
  </si>
  <si>
    <t>1/2" Dia Adjustable Clevis Hanger</t>
  </si>
  <si>
    <t>5/8" Dia Adjustable Clevis Hanger</t>
  </si>
  <si>
    <t>3/4" Dia Adjustable Clevis Hanger</t>
  </si>
  <si>
    <t>1" Dia Adjustable Clevis Hanger</t>
  </si>
  <si>
    <t>1-1/8" Dia Adjustable Clevis Hanger</t>
  </si>
  <si>
    <t>1-1/4" Dia Adjustable Clevis Hanger</t>
  </si>
  <si>
    <t>1-3/8" Dia Adjustable Clevis Hanger</t>
  </si>
  <si>
    <t>1-1/2" Dia Adjustable Clevis Hanger</t>
  </si>
  <si>
    <t>2" Dia Adjustable Clevis Hanger</t>
  </si>
  <si>
    <t>2-1/2" Dia Adjustable Clevis Hanger</t>
  </si>
  <si>
    <t>3" Dia Adjustable Clevis Hanger</t>
  </si>
  <si>
    <t>4" Dia Adjustable Clevis Hanger</t>
  </si>
  <si>
    <t>6" Dia Adjustable Clevis Hanger</t>
  </si>
  <si>
    <t>8" Dia Adjustable Clevis Hanger</t>
  </si>
  <si>
    <t>10" Dia Adjustable Clevis Hanger</t>
  </si>
  <si>
    <t>Outside Air Duct W/ Fittings</t>
  </si>
  <si>
    <t>Transfer Air Duct W/ Fittings</t>
  </si>
  <si>
    <t>Duct Liner</t>
  </si>
  <si>
    <t>DUCT LINER</t>
  </si>
  <si>
    <t>1-1/2" Thick, Mineral-Fiber Blanket, 1.5-lb/cu. ft. Nominal Density, Factory-Applied Jacket, Value Of R-5, Manufacturer Knauf Insulation.</t>
  </si>
  <si>
    <t>2" Thick, Mineral-Fiber Blanket, 3-lb/cu. ft. Nominal Density, Factory-Applied Jacket, Value Of R-5, Manufacturer Knauf Insulation.</t>
  </si>
  <si>
    <t>HOT WATER SUPPLY PIPE</t>
  </si>
  <si>
    <t>3/4" Dia Hot Water Supply Pipe</t>
  </si>
  <si>
    <t>1" Dia Hot Water Supply Pipe</t>
  </si>
  <si>
    <t>1-1/4" Dia Hot Water Supply Pipe</t>
  </si>
  <si>
    <t>1-1/2" Dia Hot Water Supply Pipe</t>
  </si>
  <si>
    <t>2" Dia Hot Water Supply Pipe</t>
  </si>
  <si>
    <t>2-1/2" Dia Hot Water Supply Pipe</t>
  </si>
  <si>
    <t>3" Dia Hot Water Supply Pipe</t>
  </si>
  <si>
    <t>4" Dia Hot Water Supply Pipe</t>
  </si>
  <si>
    <t>6" Dia Hot Water Supply Pipe</t>
  </si>
  <si>
    <t>8" Dia Hot Water Supply Pipe</t>
  </si>
  <si>
    <t>HOT WATER SUPPLY PIPE INSULATION</t>
  </si>
  <si>
    <t>HOT WATER SUPPLY PIPE FITTING</t>
  </si>
  <si>
    <t>3/4" Dia Hot Water Supply Pipe 90 Deg Elbow</t>
  </si>
  <si>
    <t>1" Dia Hot Water Supply Pipe 90 Deg Elbow</t>
  </si>
  <si>
    <t>1-1/4" Dia Hot Water Supply Pipe 90 Deg Elbow</t>
  </si>
  <si>
    <t>1-1/2" Dia Hot Water Supply Pipe 90 Deg Elbow</t>
  </si>
  <si>
    <t>2" Dia Hot Water Supply Pipe 90 Deg Elbow</t>
  </si>
  <si>
    <t>2-1/2" Dia Hot Water Supply Pipe 90 Deg Elbow</t>
  </si>
  <si>
    <t>3" Dia Hot Water Supply Pipe 90 Deg Elbow</t>
  </si>
  <si>
    <t>4" Dia Hot Water Supply Pipe 90 Deg Elbow</t>
  </si>
  <si>
    <t>6" Dia Hot Water Supply Pipe 90 Deg Elbow</t>
  </si>
  <si>
    <t>8" Dia Hot Water Supply Pipe 90 Deg Elbow</t>
  </si>
  <si>
    <t>3/4" Dia Hot Water Supply Pipe 45 Deg Elbow</t>
  </si>
  <si>
    <t>1-1/2" Dia Hot Water Supply Pipe 45 Deg Elbow</t>
  </si>
  <si>
    <t>2" Dia Hot Water Supply Pipe 45 Deg Elbow</t>
  </si>
  <si>
    <t>TEE</t>
  </si>
  <si>
    <t>3/4" Dia Hot Water Supply Pipe Tee</t>
  </si>
  <si>
    <t>1" Dia Hot Water Supply Pipe Tee</t>
  </si>
  <si>
    <t>1-1/2" Dia Hot Water Supply Pipe Tee</t>
  </si>
  <si>
    <t>2" Dia Hot Water Supply Pipe Tee</t>
  </si>
  <si>
    <t>4" Dia Hot Water Supply Pipe Tee</t>
  </si>
  <si>
    <t>1" / 3/4" Dia Hot Water Supply Pipe Tee</t>
  </si>
  <si>
    <t>1-1/4" / 3/4" Dia Hot Water Supply Pipe Tee</t>
  </si>
  <si>
    <t>1-1/2" / 3/4" Dia Hot Water Supply Pipe Tee</t>
  </si>
  <si>
    <t>2" / 3/4" Dia Hot Water Supply Pipe Tee</t>
  </si>
  <si>
    <t>2" / 1" Dia Hot Water Supply Pipe Tee</t>
  </si>
  <si>
    <t>2-1/2" / 3/4" Dia Hot Water Supply Pipe Tee</t>
  </si>
  <si>
    <t>2-1/2" / 2" Dia Hot Water Supply Pipe Tee</t>
  </si>
  <si>
    <t>3" / 3/4" Dia Hot Water Supply Pipe Tee</t>
  </si>
  <si>
    <t>3" / 1-1/2" Dia Hot Water Supply Pipe Tee</t>
  </si>
  <si>
    <t>4" / 1-1/2" Dia Hot Water Supply Pipe Tee</t>
  </si>
  <si>
    <t>4" / 2-1/2" Dia Hot Water Supply Pipe Tee</t>
  </si>
  <si>
    <t>6" / 3/4" Dia Hot Water Supply Pipe Tee</t>
  </si>
  <si>
    <t>6" / 1" Dia Hot Water Supply Pipe Tee</t>
  </si>
  <si>
    <t>6" / 1-1/2" Dia Hot Water Supply Pipe Tee</t>
  </si>
  <si>
    <t>6" / 2" Dia Hot Water Supply Pipe Tee</t>
  </si>
  <si>
    <t>6" / 2-1/2" Dia Hot Water Supply Pipe Tee</t>
  </si>
  <si>
    <t>6" / 4" Dia Hot Water Supply Pipe Tee</t>
  </si>
  <si>
    <t>1" / 3/4" Dia Hot Water Supply Pipe Reducer</t>
  </si>
  <si>
    <t>1-1/4" / 3/4" Dia Hot Water Supply Pipe Reducer</t>
  </si>
  <si>
    <t>1-1/4" / 1" Dia Hot Water Supply Pipe Reducer</t>
  </si>
  <si>
    <t>1-1/2" / 1-1/4" Dia Hot Water Supply Pipe Reducer</t>
  </si>
  <si>
    <t>2" / 1-1/2" Dia Hot Water Supply Pipe Reducer</t>
  </si>
  <si>
    <t>2-1/2" / 2" Dia Hot Water Supply Pipe Reducer</t>
  </si>
  <si>
    <t>3" / 2" Dia Hot Water Supply Pipe Reducer</t>
  </si>
  <si>
    <t>3" / 2-1/2" Dia Hot Water Supply Pipe Reducer</t>
  </si>
  <si>
    <t>4" / 2-1/2" Dia Hot Water Supply Pipe Reducer</t>
  </si>
  <si>
    <t>4" / 3" Dia Hot Water Supply Pipe Reducer</t>
  </si>
  <si>
    <t>6" / 4" Dia Hot Water Supply Pipe Reducer</t>
  </si>
  <si>
    <t>HOT WATER RETURN PIPE</t>
  </si>
  <si>
    <t>3/4" Dia Hot Water Return Pipe</t>
  </si>
  <si>
    <t>1" Dia Hot Water Return Pipe</t>
  </si>
  <si>
    <t>1-1/4" Dia Hot Water Return Pipe</t>
  </si>
  <si>
    <t>1-1/2" Dia Hot Water Return Pipe</t>
  </si>
  <si>
    <t>2" Dia Hot Water Return Pipe</t>
  </si>
  <si>
    <t>2-1/2" Dia Hot Water Return Pipe</t>
  </si>
  <si>
    <t>3" Dia Hot Water Return Pipe</t>
  </si>
  <si>
    <t>4" Dia Hot Water Return Pipe</t>
  </si>
  <si>
    <t>6" Dia Hot Water Return Pipe</t>
  </si>
  <si>
    <t>HOT WATER RETURN PIPE INSULATION</t>
  </si>
  <si>
    <t>HOT WATER PIPE FITTING</t>
  </si>
  <si>
    <t>3/4" Dia Hot Water Return Pipe 90 Deg Elbow</t>
  </si>
  <si>
    <t>1" Dia Hot Water Return Pipe 90 Deg Elbow</t>
  </si>
  <si>
    <t>1-1/4" Dia Hot Water Return Pipe 90 Deg Elbow</t>
  </si>
  <si>
    <t>1-1/2" Dia Hot Water Return Pipe 90 Deg Elbow</t>
  </si>
  <si>
    <t>2" Dia Hot Water Return Pipe 90 Deg Elbow</t>
  </si>
  <si>
    <t>2-1/2" Dia Hot Water Return Pipe 90 Deg Elbow</t>
  </si>
  <si>
    <t>3" Dia Hot Water Return Pipe 90 Deg Elbow</t>
  </si>
  <si>
    <t>4" Dia Hot Water Return Pipe 90 Deg Elbow</t>
  </si>
  <si>
    <t>6" Dia Hot Water Return Pipe 90 Deg Elbow</t>
  </si>
  <si>
    <t>3/4" Dia Hot Water Return Pipe 45 Deg Elbow</t>
  </si>
  <si>
    <t>1-1/2" Dia Hot Water Return Pipe 45 Deg Elbow</t>
  </si>
  <si>
    <t>3" Dia Hot Water Return Pipe 45 Deg Elbow</t>
  </si>
  <si>
    <t>3/4" Dia Hot Water Return Pipe Tee</t>
  </si>
  <si>
    <t>1" Dia Hot Water Return Pipe Tee</t>
  </si>
  <si>
    <t>1-1/2" Dia Hot Water Return Pipe Tee</t>
  </si>
  <si>
    <t>4" Dia Hot Water Return Pipe Tee</t>
  </si>
  <si>
    <t>1" / 3/4" Dia Hot Water Return Pipe Tee</t>
  </si>
  <si>
    <t>1-1/4" / 3/4" Dia Hot Water Return Pipe Tee</t>
  </si>
  <si>
    <t>1-1/2" / 3/4" Dia Hot Water Return Pipe Tee</t>
  </si>
  <si>
    <t>2" / 3/4" Dia Hot Water Return Pipe Tee</t>
  </si>
  <si>
    <t>2-1/2" / 1-1/4" Dia Hot Water Return Pipe Tee</t>
  </si>
  <si>
    <t>2-1/2" / 2" Dia Hot Water Return Pipe Tee</t>
  </si>
  <si>
    <t>3" / 3/4" Dia Hot Water Return Pipe Tee</t>
  </si>
  <si>
    <t>3" / 1-1/2" Dia Hot Water Return Pipe Tee</t>
  </si>
  <si>
    <t>3" / 2" Dia Hot Water Return Pipe Tee</t>
  </si>
  <si>
    <t>4" / 1-1/2" Dia Hot Water Return Pipe Tee</t>
  </si>
  <si>
    <t>4" / 2-1/2" Dia Hot Water Return Pipe Tee</t>
  </si>
  <si>
    <t>6" / 3/4" Dia Hot Water Return Pipe Tee</t>
  </si>
  <si>
    <t>6" / 1" Dia Hot Water Return Pipe Tee</t>
  </si>
  <si>
    <t>6" / 1-1/2" Dia Hot Water Return Pipe Tee</t>
  </si>
  <si>
    <t>6" / 2" Dia Hot Water Return Pipe Tee</t>
  </si>
  <si>
    <t>6" / 2-1/2" Dia Hot Water Return Pipe Tee</t>
  </si>
  <si>
    <t>6" / 3" Dia Hot Water Return Pipe Tee</t>
  </si>
  <si>
    <t>6" / 4" Dia Hot Water Return Pipe Tee</t>
  </si>
  <si>
    <t>1" / 3/4" Dia Hot Water Return Pipe Reducer</t>
  </si>
  <si>
    <t>1-1/4" / 3/4" Dia Hot Water Return Pipe Reducer</t>
  </si>
  <si>
    <t>1-1/4" / 1" Dia Hot Water Return Pipe Reducer</t>
  </si>
  <si>
    <t>1-1/2" / 3/4" Dia Hot Water Return Pipe Reducer</t>
  </si>
  <si>
    <t>1-1/2" / 1" Dia Hot Water Return Pipe Reducer</t>
  </si>
  <si>
    <t>1-1/2" / 1-1/4" Dia Hot Water Return Pipe Reducer</t>
  </si>
  <si>
    <t>2" / 1-1/2" Dia Hot Water Return Pipe Reducer</t>
  </si>
  <si>
    <t>2-1/2" / 2" Dia Hot Water Return Pipe Reducer</t>
  </si>
  <si>
    <t>3" / 3/4" Dia Hot Water Return Pipe Reducer</t>
  </si>
  <si>
    <t>3" / 2" Dia Hot Water Return Pipe Reducer</t>
  </si>
  <si>
    <t>3" / 2-1/2" Dia Hot Water Return Pipe Reducer</t>
  </si>
  <si>
    <t>4" / 2-1/2" Dia Hot Water Return Pipe Reducer</t>
  </si>
  <si>
    <t>4" / 3" Dia Hot Water Return Pipe Reducer</t>
  </si>
  <si>
    <t>6" / 4" Dia Hot Water Return Pipe Reducer</t>
  </si>
  <si>
    <t>CHILLED WATER SUPPLY PIPE</t>
  </si>
  <si>
    <t>4" Dia Chilled Water Supply Pipe</t>
  </si>
  <si>
    <t>6" Dia Chilled Water Supply Pipe</t>
  </si>
  <si>
    <t>8" Dia Chilled Water Supply Pipe</t>
  </si>
  <si>
    <t>CHILLED WATER SUPPLY PIPE INSULATION</t>
  </si>
  <si>
    <t>CHILLED WATER SUPPLY PIPE FITTING</t>
  </si>
  <si>
    <t>4" Dia Chilled Water Supply Pipe 90 Deg Elbow</t>
  </si>
  <si>
    <t>6" Dia Chilled Water Supply Pipe 90 Deg Elbow</t>
  </si>
  <si>
    <t>8" Dia Chilled Water Supply Pipe 90 Deg Elbow</t>
  </si>
  <si>
    <t>4" Dia Chilled Water Supply Pipe 45 Deg Elbow</t>
  </si>
  <si>
    <t>8" Dia Chilled Water Supply Pipe Tee</t>
  </si>
  <si>
    <t>6" / 4" Dia Chilled Water Supply Pipe Tee</t>
  </si>
  <si>
    <t>8" / 4" Dia Chilled Water Supply Pipe Tee</t>
  </si>
  <si>
    <t>6" / 4" Dia Chilled Water Supply Pipe Reducer</t>
  </si>
  <si>
    <t>8" / 4" Dia Chilled Water Supply Pipe Reducer</t>
  </si>
  <si>
    <t>8" / 6" Dia Chilled Water Supply Pipe Reducer</t>
  </si>
  <si>
    <t>CHILLED WATER RETURN PIPE</t>
  </si>
  <si>
    <t>4" Dia Chilled Water Return Pipe</t>
  </si>
  <si>
    <t>6" Dia Chilled Water Return Pipe</t>
  </si>
  <si>
    <t>8" Dia Chilled Water Return Pipe</t>
  </si>
  <si>
    <t>CHILLED WATER RETURN PIPE INSULATION</t>
  </si>
  <si>
    <t>CHILLED WATER RETURN PIPE FITTING</t>
  </si>
  <si>
    <t>4" Dia Chilled Water Return Pipe 90 Deg Elbow</t>
  </si>
  <si>
    <t>6" Dia Chilled Water Return Pipe 90 Deg Elbow</t>
  </si>
  <si>
    <t>8" Dia Chilled Water Return Pipe 90 Deg Elbow</t>
  </si>
  <si>
    <t>8" Dia Chilled Water Return Pipe Tee</t>
  </si>
  <si>
    <t>6" / 4" Dia Chilled Water Return Pipe Tee</t>
  </si>
  <si>
    <t>8" / 4" Dia Chilled Water Return Pipe Tee</t>
  </si>
  <si>
    <t>8" / 4" Dia Chilled Water Return Pipe Reducer</t>
  </si>
  <si>
    <t>8" / 6" Dia Chilled Water Return Pipe Reducer</t>
  </si>
  <si>
    <t>CONDENSER WATER SUPPLY PIPE</t>
  </si>
  <si>
    <t>10" Dia Condenser Water Supply Pipe</t>
  </si>
  <si>
    <t>CONDENSER WATER SUPPLY PIPE INSULATION</t>
  </si>
  <si>
    <t>CONDENSER WATER SUPPLY PIPE FITTING</t>
  </si>
  <si>
    <t>10" Dia Condenser Water Supply Pipe 90 Deg Elbow</t>
  </si>
  <si>
    <t>10" Dia Condenser Water Supply Pipe 45 Deg Elbow</t>
  </si>
  <si>
    <t>CONDENSER WATER RETURN PIPE</t>
  </si>
  <si>
    <t>10" Dia Condenser Water Return Pipe</t>
  </si>
  <si>
    <t>CONDENSER WATER RETURN PIPE INSULATION</t>
  </si>
  <si>
    <t>CONDENSER WATER RETURN PIPE FITTING</t>
  </si>
  <si>
    <t>10" Dia Condenser Water Return Pipe 90 Deg Elbow</t>
  </si>
  <si>
    <t>10" Dia Condenser Water Return Pipe 45 Deg Elbow</t>
  </si>
  <si>
    <t>COMBUSTION AIR INTAKE PIPE</t>
  </si>
  <si>
    <t>6" Dia Combustion Air Intake Pipe</t>
  </si>
  <si>
    <t>8" Dia Combustion Air Intake Pipe</t>
  </si>
  <si>
    <t>COMBUSTION AIR INTAKE PIPE FITTING</t>
  </si>
  <si>
    <t>6" Dia Combustion Air Intake Pipe 90 Deg Elbow</t>
  </si>
  <si>
    <t>8" Dia Combustion Air Intake Pipe 90 Deg Elbow</t>
  </si>
  <si>
    <t>REFRIGERANT PIPE</t>
  </si>
  <si>
    <t>3/8" Dia Liquid Pipe</t>
  </si>
  <si>
    <t>3/8" Dia Hot Gas Pipe</t>
  </si>
  <si>
    <t>1/2" Dia Liquid Pipe</t>
  </si>
  <si>
    <t>1/2" Dia Hot Gas Pipe</t>
  </si>
  <si>
    <t>5/8" Dia Liquid Pipe</t>
  </si>
  <si>
    <t>5/8" Dia Hot Gas Pipe</t>
  </si>
  <si>
    <t>1-3/8" Dia Liquid Pipe</t>
  </si>
  <si>
    <t>1-1/8" Dia Liquid Pipe</t>
  </si>
  <si>
    <t>1-1/8" Dia Hot Gas Line Pipe</t>
  </si>
  <si>
    <t>1-3/8" Dia Hot Gas Pipe</t>
  </si>
  <si>
    <t>3" Dia Refrigerant Relief Pipe</t>
  </si>
  <si>
    <t>REFRIGERANT PIPE INSULATION</t>
  </si>
  <si>
    <t>REFRIGERANT PIPE FITTING</t>
  </si>
  <si>
    <t>1/2" Dia Liquid Pipe 90 Deg Elbow</t>
  </si>
  <si>
    <t>1/2" Dia Hot Gas Pipe 90 Deg Elbow</t>
  </si>
  <si>
    <t>3/8" Dia Liquid Pipe 90 Deg Elbow</t>
  </si>
  <si>
    <t>3/8" Dia Hot Gas Pipe 90 Deg Elbow</t>
  </si>
  <si>
    <t>5/8" Dia Liquid Pipe 90 Deg Elbow</t>
  </si>
  <si>
    <t>5/8" Dia Hot Gas Pipe 90 Deg Elbow</t>
  </si>
  <si>
    <t>1-1/8" Dia Hot Gas Pipe 90 Deg Elbow</t>
  </si>
  <si>
    <t>1-3/8" Dia Hot Gas Pipe 90 Elbow</t>
  </si>
  <si>
    <t>1-3/8" Dia Liquid Pipe 90 Deg Elbow</t>
  </si>
  <si>
    <t>1-1/8" Dia Liquid Pipe 90 Deg Elbow</t>
  </si>
  <si>
    <t>3/8" Dia Liquid Pipe Tee</t>
  </si>
  <si>
    <t>5/8" Dia Hot Gas Pipe Tee</t>
  </si>
  <si>
    <t>1-3/8" Dia Hot Gas Pipe Tee</t>
  </si>
  <si>
    <t>1-1/8" Dia Hot Gas Pipe Tee</t>
  </si>
  <si>
    <t>5/8" / 1/2" Dia Liquid Line Pipe Tee</t>
  </si>
  <si>
    <t>1-3/8" / 1/2" Dia Liquid Line Pipe Tee</t>
  </si>
  <si>
    <t>1-1/8" / 3/8" Dia Hot Gas Pipe Tee</t>
  </si>
  <si>
    <t>CONDENSATE DRAIN PIPE</t>
  </si>
  <si>
    <t>3/4" Dia Condensate Drain Pipe</t>
  </si>
  <si>
    <t>1" Dia Condensate Drain Pipe</t>
  </si>
  <si>
    <t>CONDENSATE DRAIN PIPE INSULATION</t>
  </si>
  <si>
    <t>CONDENSATE DRAIN PIPE FITTING</t>
  </si>
  <si>
    <t>3/4" Dia Condensate Drain Pipe 90 Deg Elbow</t>
  </si>
  <si>
    <t>1" Dia Condensate Drain Pipe 90 Deg Elbow</t>
  </si>
  <si>
    <t>3/4" Dia Condensate Drain Pipe 45 Deg Elbow</t>
  </si>
  <si>
    <t>3/4" Dia Condensate Drain Pipe Tee</t>
  </si>
  <si>
    <t>1" / 3/4" Dia Condensate Drain Pipe Tee</t>
  </si>
  <si>
    <t>1" / 3/4" Dia Condensate Drain Pipe Reducer</t>
  </si>
  <si>
    <t>2-WAY CONTROL VALVE</t>
  </si>
  <si>
    <t>3/4" Dia Two Way Control Valve</t>
  </si>
  <si>
    <t>3/4" Dia Ball Valve</t>
  </si>
  <si>
    <t>8" Dia Isolation Valve</t>
  </si>
  <si>
    <t>10" Dia Isolation Valve</t>
  </si>
  <si>
    <t>1" Dia Gate Valve</t>
  </si>
  <si>
    <t>1-1/2" Dia Gate Valve</t>
  </si>
  <si>
    <t>2" Dia Gate Valve</t>
  </si>
  <si>
    <t>2-1/2" Dia Gate Valve</t>
  </si>
  <si>
    <t>3" Dia Gate Valve</t>
  </si>
  <si>
    <t>6" Dia Gate Valve</t>
  </si>
  <si>
    <t>8" Dia Gate Valve</t>
  </si>
  <si>
    <t>10" Dia Gate Valve</t>
  </si>
  <si>
    <t>6" Dia Shutoff Valve</t>
  </si>
  <si>
    <t>8" Dia Shutoff Valve</t>
  </si>
  <si>
    <t>3/4" Dia Check Valve</t>
  </si>
  <si>
    <t>6" Dia Check Valve</t>
  </si>
  <si>
    <t>8" Dia Check Valve</t>
  </si>
  <si>
    <t>10" Dia Check Valve</t>
  </si>
  <si>
    <t>2-1/2 Dia Balancing Valve</t>
  </si>
  <si>
    <t>3" Dia Balancing Valve</t>
  </si>
  <si>
    <t>6" Dia Balancing Valve</t>
  </si>
  <si>
    <t>8" Dia Balancing Valve</t>
  </si>
  <si>
    <t>10" Dia Balancing Valve</t>
  </si>
  <si>
    <t>3/4" Dia Drain Valve</t>
  </si>
  <si>
    <t>8" Dia Strainer With Drain Valve</t>
  </si>
  <si>
    <t>10" Dia Strainer With Drain Valve</t>
  </si>
  <si>
    <t>3/4" Dia Drain Valve With Cap</t>
  </si>
  <si>
    <t>1-1/2" Dia Drain Valve With Hose End Cap</t>
  </si>
  <si>
    <t>1" Dia Drain Valve With Cap</t>
  </si>
  <si>
    <t>1" Dia Manual Blowdown Valve W/Cap</t>
  </si>
  <si>
    <t>THERMOMETER</t>
  </si>
  <si>
    <t>Thermometer</t>
  </si>
  <si>
    <t>3/4" Dia Combination Balancing Valve / Flow Measuring Station</t>
  </si>
  <si>
    <t>3/4" Dia Manual Air Vent</t>
  </si>
  <si>
    <t>3/4" Dia Union</t>
  </si>
  <si>
    <t>FAN COIL UNIT PIPING DETAIL</t>
  </si>
  <si>
    <t>HOT WATER UNIT PIPING DETAIL</t>
  </si>
  <si>
    <t>BLOWER COIL AIR HANDLER PIPING DETAIL</t>
  </si>
  <si>
    <t>VARIABLE AIR VOLUME UNIT PIPING DETAIL</t>
  </si>
  <si>
    <t>GLYCOL MAKE-UP PACKAGE DETAIL</t>
  </si>
  <si>
    <t>3/4" Dia Drain Connection</t>
  </si>
  <si>
    <t>1-1/2" Thick, Mineral-Fiber, Preformed Pipe Insulation, Type I.</t>
  </si>
  <si>
    <t>2" Thick, Mineral-Fiber, Preformed Pipe Insulation, Type I.</t>
  </si>
  <si>
    <t>1" Thick, Mineral-Fiber, Preformed Pipe Insulation, Type I.</t>
  </si>
  <si>
    <t>Type ACR, Drawn-Temper Tubing And Wrought-Copper Fittings With Brazed Joints.</t>
  </si>
  <si>
    <t>Sch 40, Steel Pipe (Assumed)</t>
  </si>
  <si>
    <t>Bid Alternate</t>
  </si>
  <si>
    <t>CHEMICAL POD FEEDER</t>
  </si>
  <si>
    <t>Outdoor Air Handling Unit</t>
  </si>
  <si>
    <t>Chiller</t>
  </si>
  <si>
    <t>Gas Fired Hot Water Boiler</t>
  </si>
  <si>
    <t>Cooling Tower</t>
  </si>
  <si>
    <t>Pump</t>
  </si>
  <si>
    <t>Air Separator</t>
  </si>
  <si>
    <t>Make-Up Air Unit</t>
  </si>
  <si>
    <t>Expansion Tank</t>
  </si>
  <si>
    <t>Glycol Make-up Package W/ Piping Detail</t>
  </si>
  <si>
    <t>Condensate Treatment Tank</t>
  </si>
  <si>
    <t>Chemical Pod Feeder W/ Piping Detail</t>
  </si>
  <si>
    <t>Buffer Tank</t>
  </si>
  <si>
    <t>Expansion Loop</t>
  </si>
  <si>
    <t>Exhaust Fan</t>
  </si>
  <si>
    <t>Computer Room Air Conditioning Unit</t>
  </si>
  <si>
    <t>Computer Room Remote Condensing Unit</t>
  </si>
  <si>
    <t>Split System Air Conditioning Unit</t>
  </si>
  <si>
    <t>Split System Condensing Unit</t>
  </si>
  <si>
    <t>Split System Heat Pump Unit</t>
  </si>
  <si>
    <t>Split System Heat Pump Condensing Unit</t>
  </si>
  <si>
    <t>Variable Air Volume Unit W/ Piping Detail</t>
  </si>
  <si>
    <t>Blower Coil Air Handler W/ Piping Detail</t>
  </si>
  <si>
    <t>Fan Coil Unit W/ Piping Detail</t>
  </si>
  <si>
    <t>Convector</t>
  </si>
  <si>
    <t>Baseboard</t>
  </si>
  <si>
    <t>Control Valve</t>
  </si>
  <si>
    <t>Hot Water Unit Heater W/ Piping Detail</t>
  </si>
  <si>
    <t>Louvers</t>
  </si>
  <si>
    <t>Dampers</t>
  </si>
  <si>
    <t>Smoke Detector</t>
  </si>
  <si>
    <t>Sensor</t>
  </si>
  <si>
    <t>Flexible Connector</t>
  </si>
  <si>
    <t>Flexible Connection</t>
  </si>
  <si>
    <t>Birds Screen</t>
  </si>
  <si>
    <t>Wall Opening Terminate</t>
  </si>
  <si>
    <t>2-Way Control Valve</t>
  </si>
  <si>
    <t>Valve</t>
  </si>
  <si>
    <t>Hot Water Supply And Return Pipe W/ Fittings</t>
  </si>
  <si>
    <t>Chilled Water Supply And Return Pipe W/ Fittings</t>
  </si>
  <si>
    <t>Condenser Water Supply And Return Pipe W/ Fittings</t>
  </si>
  <si>
    <t>Combustion Air Intake Pipe W/ Fittings</t>
  </si>
  <si>
    <t>Schedule 40, Grade B steel pipe; Class 125, cast-iron fittings, and threaded joints</t>
  </si>
  <si>
    <t>Schedule 40 steel pipe, wrought-steel fittings and wrought-cast or forged-steel flanges and flange fittings, and welded and flanged joints</t>
  </si>
  <si>
    <t>Schedule 40, Grade B steel pipe; Class 125, cast-iron fittings, cast-iron flanges and flange fittings; and threaded joints.</t>
  </si>
  <si>
    <t>Condensate-Drain Piping: Type L, drawn-temper copper tubing, wrought-copper fittings, and soldered joints</t>
  </si>
  <si>
    <t>PIPE FLANGE</t>
  </si>
  <si>
    <t>4" Dia Flange</t>
  </si>
  <si>
    <t>6" Dia Flange</t>
  </si>
  <si>
    <t>8" Dia Flange</t>
  </si>
  <si>
    <t>10" Dia Flange</t>
  </si>
  <si>
    <t>1" Thick, Acoustical Duct Liner</t>
  </si>
  <si>
    <t>BIPOLAR IONIZATION UNIT</t>
  </si>
  <si>
    <t>EL-0-1A, Expansion Loop, 3/4" Steel Pipe Dia.</t>
  </si>
  <si>
    <t>EL-1-1A, Expansion Loop, 2" Steel Pipe Dia.</t>
  </si>
  <si>
    <t>EL-1-2A,Expansion Loop, 1-1/4" Steel Pipe Dia.</t>
  </si>
  <si>
    <t>EL-1-3A, Expansion Loop, 1-1/4" Steel Pipe Dia.</t>
  </si>
  <si>
    <t>EL-1-3A, Expansion Loop, 1-1/2" Steel Pipe Dia.</t>
  </si>
  <si>
    <t>EL-1-4A, Expansion Loop, 1-1/4" Steel Pipe Dia.</t>
  </si>
  <si>
    <t>EL-1-5A, Expansion Loop, 1-1/2" Steel Pipe Dia.</t>
  </si>
  <si>
    <t>EL-1-6A, Expansion Loop, 1" Steel Pipe Dia.</t>
  </si>
  <si>
    <t>EL-1-7A, Expansion Loop, 1" Steel Pipe Dia.</t>
  </si>
  <si>
    <t>EL-1-8A, Expansion Loop, 2" Steel Pipe Dia.</t>
  </si>
  <si>
    <t>EL-1-9A, Expansion Loop, 3/4" Steel Pipe Dia.</t>
  </si>
  <si>
    <t>EL-1-10A, Expansion Loop, 2" Steel Pipe Dia.</t>
  </si>
  <si>
    <t>EL-1-11A, Expansion Loop, 1-1/2" Steel Pipe Dia.</t>
  </si>
  <si>
    <t>EL-1-12A, Expansion Loop, 1-1/2" Steel Pipe Dia.</t>
  </si>
  <si>
    <t>EL-1-13A, Expansion Loop, 1" Steel Pipe Dia.</t>
  </si>
  <si>
    <t>EL-1-14A, Expansion Loop, 3/4" Steel Pipe Dia.</t>
  </si>
  <si>
    <t>EF-0-1B, Expansion Loop, 3/4" Steel Pipe Dia.</t>
  </si>
  <si>
    <t>EL-1-2B, Expansion Loop, 1-1/4" Steel Pipe Dia.</t>
  </si>
  <si>
    <t>EL-1-3B, Expansion Loop, 1-1/2" Steel Pipe Dia.</t>
  </si>
  <si>
    <t>EL-1-4B, Expansion Loop, 1-1/4" Steel Pipe Dia.</t>
  </si>
  <si>
    <t>EL-1-5B, Expansion Loop, 1-1/4" Steel Pipe Dia.</t>
  </si>
  <si>
    <t>EL-1-6B, Expansion Loop, 1-1/2" Steel Pipe Dia.</t>
  </si>
  <si>
    <t>EL-1-7B, Expansion Loop, 1-1/4" Steel Pipe Dia.</t>
  </si>
  <si>
    <t>EL-1-9B, Expansion Loop, 3/4" Steel Pipe Dia.</t>
  </si>
  <si>
    <t>EL-1-10B, Expansion Loop, 3/4" Steel Pipe Dia.</t>
  </si>
  <si>
    <t>EL-1-11B, Expansion Loop, 1-1/2" Steel Pipe Dia.</t>
  </si>
  <si>
    <t>EL-1-12B, Expansion Loop, 2" Steel Pipe Dia.</t>
  </si>
  <si>
    <t>EL-1-13B, Expansion Loop, 2" Steel Pipe Dia.</t>
  </si>
  <si>
    <t>EL-1-14B, Expansion Loop, 2" Steel Pipe Dia.</t>
  </si>
  <si>
    <t>EL-1-15B, Expansion Loop, 2" Steel Pipe Dia.</t>
  </si>
  <si>
    <t>EL-2-1A, Expansion Loop, 2" Steel Pipe Dia.</t>
  </si>
  <si>
    <t>EL-2-2A, Expansion Loop, 1-1/2" Steel Pipe Dia.</t>
  </si>
  <si>
    <t>EL-2-3A, Expansion Loop, 3/4" Steel Pipe Dia.</t>
  </si>
  <si>
    <t>EL-2-4A, Expansion Loop, 1-1/4" Steel Pipe Dia.</t>
  </si>
  <si>
    <t>EL-2-5A, Expansion Loop, 1-1/2" Steel Pipe Dia.</t>
  </si>
  <si>
    <t>EL-2-6A, Expansion Loop, 1-1/2" Steel Pipe Dia.</t>
  </si>
  <si>
    <t>EL-2-8A, Expansion Loop, 3/4" Steel Pipe Dia.</t>
  </si>
  <si>
    <t>EL-2-9A, Expansion Loop, 3/4" Steel Pipe Dia.</t>
  </si>
  <si>
    <t>EL-2-10A, Expansion Loop, 1-1/4" Steel Pipe Dia.</t>
  </si>
  <si>
    <t>EL-2-11A, Expansion Loop, 1-1/2" Steel Pipe Dia.</t>
  </si>
  <si>
    <t>EL-2-12A, Expansion Loop, 2" Steel Pipe Dia.</t>
  </si>
  <si>
    <t>EL-2-1B, Expansion Loop, 1" Steel Pipe Dia.</t>
  </si>
  <si>
    <t>EL-2-2B, Expansion Loop, 1-1/2" Steel Pipe Dia.</t>
  </si>
  <si>
    <t>EL-2-3B, Expansion Loop, 1-1/2" Steel Pipe Dia.</t>
  </si>
  <si>
    <t>EL-2-4B, Expansion Loop, 1-1/4" Steel Pipe Dia.</t>
  </si>
  <si>
    <t>EL-2-5B, Expansion Loop, 1" Steel Pipe Dia.</t>
  </si>
  <si>
    <t>EL-2-6B, Expansion Loop, 1-1/4" Steel Pipe Dia.</t>
  </si>
  <si>
    <t>EL-2-7B, Expansion Loop, 2" Steel Pipe Dia.</t>
  </si>
  <si>
    <t>EL-2-8B, Expansion Loop, 2" Steel Pipe Dia.</t>
  </si>
  <si>
    <t>EL-2-9B, Expansion Loop, 3/4" Steel Pipe Dia.</t>
  </si>
  <si>
    <t>EL-2-10B, Expansion Loop, 1-1/4" Steel Pipe Dia.</t>
  </si>
  <si>
    <t>EL-2-11B, Expansion Loop, 1-1/4" Steel Pipe Dia.</t>
  </si>
  <si>
    <t>EL-2-12B, Expansion Loop, 1" Steel Pipe Dia.</t>
  </si>
  <si>
    <t>EF-2-N1, Expansion Loop, 2-1/2" Steel Pipe Dia.</t>
  </si>
  <si>
    <t>EF-2-N2, Expansion Loop, 2-1/2" Steel Pipe Dia.</t>
  </si>
  <si>
    <t>EF-2-S1, Expansion Loop, 2-1/2" Steel Pipe Dia.</t>
  </si>
  <si>
    <t>EF-2-S2, Expansion Loop, 2-1/2" Steel Pipe Dia.</t>
  </si>
  <si>
    <t>EL-3-1A, Expansion Loop, 2" Steel Pipe Dia.</t>
  </si>
  <si>
    <t>EL-3-2A, Expansion Loop, 1-1/2" Steel Pipe Dia.</t>
  </si>
  <si>
    <t>EL-3-3A, Expansion Loop, 1" Steel Pipe Dia.</t>
  </si>
  <si>
    <t>EL-3-4A, Expansion Loop, 1-1/4" Steel Pipe Dia.</t>
  </si>
  <si>
    <t>EL-3-5A, Expansion Loop, 2" Steel Pipe Dia.</t>
  </si>
  <si>
    <t>EL-3-6A, Expansion Loop, 1-1/2" Steel Pipe Dia.</t>
  </si>
  <si>
    <t>EL-3-9A, Expansion Loop, 1" Steel Pipe Dia.</t>
  </si>
  <si>
    <t>EL-3-10A, Expansion Loop, 1-1/2" Steel Pipe Dia.</t>
  </si>
  <si>
    <t>EF-3-11A, Expansion Loop, 2" Steel Pipe Dia.</t>
  </si>
  <si>
    <t>EL-3-1B, Expansion Loop, 3/4" Steel Pipe Dia.</t>
  </si>
  <si>
    <t>EL-3-2B, Expansion Loop, 1-1/4" Steel Pipe Dia.</t>
  </si>
  <si>
    <t>EL-3-3B, Expansion Loop, 2" Steel Pipe Dia.</t>
  </si>
  <si>
    <t>EL-3-4B, Expansion Loop, 1-1/4" Steel Pipe Dia.</t>
  </si>
  <si>
    <t>EL-3-5B, Expansion Loop, 3/4" Steel Pipe Dia.</t>
  </si>
  <si>
    <t>EL-3-6B, Expansion Loop, 1-1/4" Steel Pipe Dia.</t>
  </si>
  <si>
    <t>EL-3-8B, Expansion Loop, 2" Steel Pipe Dia.</t>
  </si>
  <si>
    <t>EL-3-9B, Expansion Loop, 1-1/2" Steel Pipe Dia.</t>
  </si>
  <si>
    <t>EL-3-10B, Expansion Loop, 1-1/2" Steel Pipe Dia.</t>
  </si>
  <si>
    <t>HPCU-3-1, Heat Pump Condensing Unit, TRANE / MITSUBISHI PUZ-A12NHA7, 208 V, 1 PH, 60 HZ, 11 MCA AMPS.</t>
  </si>
  <si>
    <t>HPCU-3-2, Heat Pump Condensing Unit, TRANE / MITSUBISHI PUZ-A12NHA7, 208 V, 1 PH, 60 HZ, 11 MCA AMPS.</t>
  </si>
  <si>
    <t>HPCU-4-1, Heat Pump Condensing Unit, TRANE / MITSUBISHI PUZ-A24NHA7, 208 V, 1 PH, 60 HZ, 19 MCA AMPS.</t>
  </si>
  <si>
    <t>4"Dia CV-2, Chilled Water, "BRAY, BELIMO, OR APPROVED EQUAL" Belimo CCV Valve, 2-Way, Electronic Fail-Safe, Belimo CCV Valve, 24 VAC POWER V / PH / HZ.</t>
  </si>
  <si>
    <t>2-1/2" Dia Shutoff Valve</t>
  </si>
  <si>
    <t>3" Dia Shutoff Valve</t>
  </si>
  <si>
    <t>4" Dia Shutoff Valve</t>
  </si>
  <si>
    <t>ET-1, Expansion Tank, "BELL AND GOSSETT" B-600, 12 / 75 Full Working Pressure PSI.</t>
  </si>
  <si>
    <t>ET-2, Expansion Tank, "BELL AND GOSSETT" B-300, 12 / 75 Full Working Pressure PSI.</t>
  </si>
  <si>
    <t>ET-3, Expansion Tank, "BELL AND GOSSETT" B-3000, 12 / 75 Full Working Pressure PSI.</t>
  </si>
  <si>
    <t>CHEMICAL POD FEEDER DETAIL</t>
  </si>
  <si>
    <t>EXPANSION LOOPS</t>
  </si>
  <si>
    <t>Bi-Polar Ionization Units</t>
  </si>
  <si>
    <t>SM LABOR RATE</t>
  </si>
  <si>
    <t>PIPE LABOR RATE</t>
  </si>
  <si>
    <t>INS LABOR RATE</t>
  </si>
  <si>
    <t>Galvanized Steel Duct Fabrication</t>
  </si>
  <si>
    <t>Galvanized Steel Duct Erection</t>
  </si>
  <si>
    <t>CRAC-1, Computer Room Air Conditioning Unit, "LIEBERT" MMD96E, 3750 Total Air Flow CFM, 36.6 FLA AMPS, 45.0 MOCP AMPS, 460 V, 3 PH, 60 HZ.
CRACC-1, Computer Room Remote Condensing Unit, "LIEBERT" PFH096A, 460 V, 3 PH, 60 HZ, 30 MOCP AMPS, 18.1 FLA AMPS.</t>
  </si>
  <si>
    <t>CRAC-2, Computer Room Air Conditioning Unit, "LIEBERT" MMD96E, 3750 Total Air Flow CFM, 36.6 FLA AMPS, 45.0 MOCP AMPS, 460 V, 3 PH, 60 HZ.
CRACC-2, Computer Room Remote Condensing Unit, "LIEBERT" PFH096A, 460 V, 3 PH, 60 HZ, 30 MOCP AMPS, 18.1 FLA AMPS.</t>
  </si>
  <si>
    <t>Air Balancing of  HVAC Systems</t>
  </si>
  <si>
    <t>Testing &amp; Commissining of HVAC Systems</t>
  </si>
  <si>
    <t>Crane / Rigging Services</t>
  </si>
  <si>
    <t>As - Built Documents</t>
  </si>
  <si>
    <t>Mobilizations &amp; Demobilization</t>
  </si>
  <si>
    <t>Permits &amp; Fees</t>
  </si>
  <si>
    <t>VALVES</t>
  </si>
  <si>
    <t>Allowances</t>
  </si>
  <si>
    <t xml:space="preserve">TOTAL HOURS  </t>
  </si>
  <si>
    <t>BI-1, Bipolar Ionization, "ATMOSAIR SOLUTIONS" COMMS1.MBS, 14400 Supply Duct Air Flow CFM, 0.6 Watts, 3 AMPS, 120 V, 1 PH, 60 HZ.
1. BMS Control Interconnectivity Module Shall Be Mounted Externally On Duct In The Near Proximity Of Bipolar Ionization Unit.</t>
  </si>
  <si>
    <t>BI-2, Bipolar Ionization, "ATMOSAIR SOLUTIONS" COMMS1.MBS, 16800 Supply Duct Air Flow CFM, 0.6 Watts, 3 AMPS, 120 V, 1 PH, 60 HZ.
1. BMS Control Interconnectivity Module Shall Be Mounted Externally On Duct In The Near Proximity Of Bipolar Ionization Unit.</t>
  </si>
  <si>
    <t>BI-3, Bipolar Ionization, "ATMOSAIR SOLUTIONS" COMMS1.MBS, 17800 Supply Duct Air Flow CFM, 0.6 Watts, 3 AMPS, 120 V, 1 PH, 60 HZ.
1. BMS Control Interconnectivity Module Shall Be Mounted Externally On Duct In The Near Proximity Of Bipolar Ionization Unit.</t>
  </si>
  <si>
    <t>BI-4, Bipolar Ionization, "ATMOSAIR SOLUTIONS" COMMS1.MBS, 22100 Supply Duct Air Flow CFM, 0.6 Watts, 3 AMPS, 120 V, 1 PH, 60 HZ.
1. BMS Control Interconnectivity Module Shall Be Mounted Externally On Duct In The Near Proximity Of Bipolar Ionization Unit.</t>
  </si>
  <si>
    <t>BI-5, Bipolar Ionization, "ATMOSAIR SOLUTIONS" COMMS1.MBS, 9800 Supply Duct Air Flow CFM, 0.6 Watts, 3 AMPS, 120 V, 1 PH, 60 HZ.
1. BMS Control Interconnectivity Module Shall Be Mounted Externally On Duct In The Near Proximity Of Bipolar Ionization Unit.</t>
  </si>
  <si>
    <t>BI-6, Bipolar Ionization, "ATMOSAIR SOLUTIONS" COMMS1.MBS, 10200 Supply Duct Air Flow CFM, 0.6 Watts, 3 AMPS, 120 V, 1 PH, 60 HZ.
1. BMS Control Interconnectivity Module Shall Be Mounted Externally On Duct In The Near Proximity Of Bipolar Ionization Unit.</t>
  </si>
  <si>
    <t>BI-7, Bipolar Ionization, "ATMOSAIR SOLUTIONS" COMMS1.MBS, 8270 Supply Duct Air Flow CFM, 0.6 Watts, 3 AMPS, 120 V, 1 PH, 60 HZ.
1. BMS Control Interconnectivity Module Shall Be Mounted Externally On Duct In The Near Proximity Of Bipolar Ionization Unit.</t>
  </si>
  <si>
    <t>BI-8, Bipolar Ionization, "ATMOSAIR SOLUTIONS" COMMS1.MBS, 12700 Supply Duct Air Flow CFM, 0.6 Watts, 3 AMPS, 120 V, 1 PH, 60 HZ.
1. BMS Control Interconnectivity Module Shall Be Mounted Externally On Duct In The Near Proximity Of Bipolar Ionization Unit.</t>
  </si>
  <si>
    <t>ALLOWANCES / QUOTES (PLEASE ADD YOUR NUMBERS)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</si>
</sst>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_(* #,##0_);_(* \(#,##0\);_(* &quot;-&quot;_);_(@_)"/>
    <numFmt numFmtId="165" formatCode="_(&quot;$&quot;* #,##0.00_);_(&quot;$&quot;* \(#,##0.00\);_(&quot;$&quot;* &quot;-&quot;??_);_(@_)"/>
    <numFmt numFmtId="166" formatCode="_(* #,##0.00_);_(* \(#,##0.00\);_(* &quot;-&quot;??_);_(@_)"/>
    <numFmt numFmtId="167" formatCode="_(&quot;$&quot;* #,##0_);_(&quot;$&quot;* \(#,##0\);_(&quot;$&quot;* &quot;-&quot;??_);_(@_)"/>
    <numFmt numFmtId="168" formatCode="_(&quot;$&quot;* #,##0.0_);_(&quot;$&quot;* \(#,##0.0\);_(&quot;$&quot;* &quot;-&quot;??_);_(@_)"/>
    <numFmt numFmtId="169" formatCode="0.0"/>
  </numFmts>
  <fonts count="37"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1"/>
      <color theme="1"/>
      <name val="Calibri"/>
      <family val="2"/>
      <scheme val="minor"/>
    </font>
    <font>
      <sz val="8"/>
      <name val="Arial"/>
      <family val="2"/>
    </font>
    <font>
      <sz val="12"/>
      <name val="Arial"/>
      <family val="2"/>
    </font>
    <font>
      <b/>
      <sz val="11"/>
      <color theme="1"/>
      <name val="Calibri"/>
      <family val="2"/>
      <scheme val="minor"/>
    </font>
    <font>
      <sz val="12"/>
      <name val="Calibri"/>
      <family val="2"/>
      <scheme val="minor"/>
    </font>
    <font>
      <b/>
      <sz val="12"/>
      <name val="Calibri"/>
      <family val="2"/>
      <scheme val="minor"/>
    </font>
    <font>
      <b/>
      <sz val="11"/>
      <name val="Calibri"/>
      <family val="2"/>
      <scheme val="minor"/>
    </font>
    <font>
      <sz val="11"/>
      <name val="Calibri"/>
      <family val="2"/>
      <scheme val="minor"/>
    </font>
    <font>
      <sz val="11"/>
      <color rgb="FF000000"/>
      <name val="Calibri"/>
      <family val="2"/>
      <scheme val="minor"/>
    </font>
    <font>
      <b/>
      <sz val="12"/>
      <color theme="1"/>
      <name val="Calibri"/>
      <family val="2"/>
      <scheme val="minor"/>
    </font>
    <font>
      <b/>
      <sz val="12"/>
      <color theme="0" tint="-0.34998626667073579"/>
      <name val="Calibri"/>
      <family val="2"/>
      <scheme val="minor"/>
    </font>
    <font>
      <b/>
      <sz val="12"/>
      <color rgb="FF00B0F0"/>
      <name val="Calibri"/>
      <family val="2"/>
      <scheme val="minor"/>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rgb="FFFFFFFF"/>
        <bgColor indexed="64"/>
      </patternFill>
    </fill>
    <fill>
      <patternFill patternType="solid">
        <fgColor theme="0" tint="-0.14999847407452621"/>
        <bgColor indexed="64"/>
      </patternFill>
    </fill>
  </fills>
  <borders count="5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medium">
        <color indexed="64"/>
      </left>
      <right/>
      <top/>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right/>
      <top/>
      <bottom style="medium">
        <color indexed="64"/>
      </bottom>
      <diagonal/>
    </border>
    <border>
      <left style="thin">
        <color auto="1"/>
      </left>
      <right style="thin">
        <color auto="1"/>
      </right>
      <top style="thin">
        <color auto="1"/>
      </top>
      <bottom style="thin">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s>
  <cellStyleXfs count="94">
    <xf numFmtId="0" fontId="0" fillId="0" borderId="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166" fontId="24"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3" fillId="4" borderId="0" applyNumberFormat="0" applyBorder="0" applyAlignment="0" applyProtection="0"/>
    <xf numFmtId="0" fontId="13" fillId="4" borderId="0" applyNumberFormat="0" applyBorder="0" applyAlignment="0" applyProtection="0"/>
    <xf numFmtId="0" fontId="14" fillId="0" borderId="3" applyNumberFormat="0" applyFill="0" applyAlignment="0" applyProtection="0"/>
    <xf numFmtId="0" fontId="14" fillId="0" borderId="3"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7" fillId="7" borderId="1" applyNumberFormat="0" applyAlignment="0" applyProtection="0"/>
    <xf numFmtId="0" fontId="17" fillId="7" borderId="1" applyNumberFormat="0" applyAlignment="0" applyProtection="0"/>
    <xf numFmtId="0" fontId="18" fillId="0" borderId="6" applyNumberFormat="0" applyFill="0" applyAlignment="0" applyProtection="0"/>
    <xf numFmtId="0" fontId="18" fillId="0" borderId="6" applyNumberFormat="0" applyFill="0" applyAlignment="0" applyProtection="0"/>
    <xf numFmtId="0" fontId="19" fillId="22" borderId="0" applyNumberFormat="0" applyBorder="0" applyAlignment="0" applyProtection="0"/>
    <xf numFmtId="0" fontId="19" fillId="22" borderId="0" applyNumberFormat="0" applyBorder="0" applyAlignment="0" applyProtection="0"/>
    <xf numFmtId="0" fontId="5" fillId="0" borderId="0"/>
    <xf numFmtId="0" fontId="24" fillId="0" borderId="0"/>
    <xf numFmtId="0" fontId="6" fillId="0" borderId="0"/>
    <xf numFmtId="0" fontId="25" fillId="0" borderId="0"/>
    <xf numFmtId="0" fontId="6" fillId="23" borderId="7" applyNumberFormat="0" applyFont="0" applyAlignment="0" applyProtection="0"/>
    <xf numFmtId="0" fontId="6" fillId="23" borderId="7" applyNumberFormat="0" applyFont="0" applyAlignment="0" applyProtection="0"/>
    <xf numFmtId="0" fontId="20" fillId="20" borderId="8" applyNumberFormat="0" applyAlignment="0" applyProtection="0"/>
    <xf numFmtId="0" fontId="20" fillId="20" borderId="8" applyNumberFormat="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2" fillId="0" borderId="9" applyNumberFormat="0" applyFill="0" applyAlignment="0" applyProtection="0"/>
    <xf numFmtId="0" fontId="22" fillId="0" borderId="9" applyNumberFormat="0" applyFill="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4" fillId="0" borderId="0"/>
    <xf numFmtId="0" fontId="6" fillId="0" borderId="0"/>
    <xf numFmtId="166" fontId="6" fillId="0" borderId="0" applyFont="0" applyFill="0" applyBorder="0" applyAlignment="0" applyProtection="0"/>
    <xf numFmtId="165" fontId="27" fillId="0" borderId="0" applyFont="0" applyFill="0" applyBorder="0" applyAlignment="0" applyProtection="0"/>
    <xf numFmtId="9" fontId="27" fillId="0" borderId="0" applyFont="0" applyFill="0" applyBorder="0" applyAlignment="0" applyProtection="0"/>
    <xf numFmtId="165" fontId="6" fillId="0" borderId="0" applyFont="0" applyFill="0" applyBorder="0" applyAlignment="0" applyProtection="0"/>
  </cellStyleXfs>
  <cellXfs count="183">
    <xf numFmtId="0" fontId="0" fillId="0" borderId="0" xfId="0"/>
    <xf numFmtId="0" fontId="29" fillId="0" borderId="0" xfId="0" applyFont="1"/>
    <xf numFmtId="0" fontId="29" fillId="0" borderId="0" xfId="0" applyFont="1" applyAlignment="1">
      <alignment horizontal="center"/>
    </xf>
    <xf numFmtId="0" fontId="31" fillId="24" borderId="12" xfId="0" applyFont="1" applyFill="1" applyBorder="1" applyAlignment="1">
      <alignment horizontal="center" vertical="center" wrapText="1"/>
    </xf>
    <xf numFmtId="0" fontId="31" fillId="24" borderId="12" xfId="0" applyFont="1" applyFill="1" applyBorder="1" applyAlignment="1">
      <alignment horizontal="center" vertical="center"/>
    </xf>
    <xf numFmtId="0" fontId="29" fillId="0" borderId="0" xfId="0" applyFont="1" applyFill="1"/>
    <xf numFmtId="0" fontId="32" fillId="0" borderId="16" xfId="0" applyFont="1" applyBorder="1" applyAlignment="1">
      <alignment horizontal="center" vertical="center" wrapText="1"/>
    </xf>
    <xf numFmtId="9" fontId="32" fillId="25" borderId="16" xfId="0" applyNumberFormat="1" applyFont="1" applyFill="1" applyBorder="1" applyAlignment="1">
      <alignment horizontal="center" vertical="center"/>
    </xf>
    <xf numFmtId="0" fontId="32" fillId="0" borderId="16" xfId="0" applyNumberFormat="1" applyFont="1" applyFill="1" applyBorder="1" applyAlignment="1">
      <alignment horizontal="center" vertical="center"/>
    </xf>
    <xf numFmtId="167" fontId="32" fillId="0" borderId="16" xfId="0" applyNumberFormat="1" applyFont="1" applyBorder="1" applyAlignment="1">
      <alignment vertical="center"/>
    </xf>
    <xf numFmtId="167" fontId="32" fillId="0" borderId="16" xfId="0" applyNumberFormat="1" applyFont="1" applyBorder="1" applyAlignment="1">
      <alignment horizontal="center" vertical="center"/>
    </xf>
    <xf numFmtId="167" fontId="32" fillId="0" borderId="14" xfId="0" applyNumberFormat="1" applyFont="1" applyBorder="1" applyAlignment="1">
      <alignment vertical="center"/>
    </xf>
    <xf numFmtId="0" fontId="29" fillId="0" borderId="0" xfId="0" applyFont="1" applyBorder="1"/>
    <xf numFmtId="0" fontId="32" fillId="0" borderId="27" xfId="0" applyFont="1" applyBorder="1" applyAlignment="1">
      <alignment horizontal="center" vertical="center" wrapText="1"/>
    </xf>
    <xf numFmtId="0" fontId="32" fillId="0" borderId="16" xfId="0" applyFont="1" applyBorder="1" applyAlignment="1">
      <alignment vertical="center"/>
    </xf>
    <xf numFmtId="0" fontId="32" fillId="25" borderId="28" xfId="0" applyFont="1" applyFill="1" applyBorder="1" applyAlignment="1">
      <alignment horizontal="center" vertical="center"/>
    </xf>
    <xf numFmtId="0" fontId="29" fillId="0" borderId="11" xfId="0" applyFont="1" applyBorder="1"/>
    <xf numFmtId="164" fontId="29" fillId="25" borderId="0" xfId="0" applyNumberFormat="1" applyFont="1" applyFill="1" applyBorder="1" applyAlignment="1">
      <alignment horizontal="center" vertical="center"/>
    </xf>
    <xf numFmtId="0" fontId="29" fillId="25" borderId="0" xfId="0" applyFont="1" applyFill="1"/>
    <xf numFmtId="0" fontId="32" fillId="27" borderId="20" xfId="0" applyFont="1" applyFill="1" applyBorder="1" applyAlignment="1">
      <alignment horizontal="center" vertical="center"/>
    </xf>
    <xf numFmtId="0" fontId="32" fillId="0" borderId="16" xfId="0" applyFont="1" applyBorder="1" applyAlignment="1">
      <alignment vertical="center" wrapText="1"/>
    </xf>
    <xf numFmtId="0" fontId="32" fillId="25" borderId="16" xfId="0" applyFont="1" applyFill="1" applyBorder="1" applyAlignment="1">
      <alignment vertical="center" wrapText="1"/>
    </xf>
    <xf numFmtId="0" fontId="32" fillId="25" borderId="16" xfId="0" applyFont="1" applyFill="1" applyBorder="1" applyAlignment="1">
      <alignment horizontal="left" vertical="center"/>
    </xf>
    <xf numFmtId="0" fontId="32" fillId="25" borderId="16" xfId="0" applyFont="1" applyFill="1" applyBorder="1" applyAlignment="1">
      <alignment horizontal="center" vertical="center" wrapText="1"/>
    </xf>
    <xf numFmtId="168" fontId="32" fillId="25" borderId="16" xfId="91" applyNumberFormat="1" applyFont="1" applyFill="1" applyBorder="1" applyAlignment="1">
      <alignment horizontal="center" vertical="center"/>
    </xf>
    <xf numFmtId="9" fontId="30" fillId="24" borderId="12" xfId="92" applyFont="1" applyFill="1" applyBorder="1" applyAlignment="1">
      <alignment horizontal="center" vertical="top"/>
    </xf>
    <xf numFmtId="0" fontId="31" fillId="0" borderId="31" xfId="0" applyFont="1" applyFill="1" applyBorder="1" applyAlignment="1">
      <alignment horizontal="center" vertical="center"/>
    </xf>
    <xf numFmtId="0" fontId="31" fillId="0" borderId="29" xfId="0" applyFont="1" applyFill="1" applyBorder="1" applyAlignment="1">
      <alignment horizontal="center" vertical="center" wrapText="1"/>
    </xf>
    <xf numFmtId="0" fontId="31" fillId="0" borderId="34" xfId="0" applyFont="1" applyFill="1" applyBorder="1" applyAlignment="1">
      <alignment horizontal="center" vertical="center" wrapText="1"/>
    </xf>
    <xf numFmtId="1" fontId="32" fillId="0" borderId="30" xfId="0" applyNumberFormat="1" applyFont="1" applyBorder="1" applyAlignment="1">
      <alignment horizontal="center" vertical="center" wrapText="1"/>
    </xf>
    <xf numFmtId="1" fontId="32" fillId="0" borderId="14" xfId="0" applyNumberFormat="1" applyFont="1" applyBorder="1" applyAlignment="1">
      <alignment horizontal="center" vertical="center" wrapText="1"/>
    </xf>
    <xf numFmtId="0" fontId="32" fillId="0" borderId="28" xfId="0" applyFont="1" applyFill="1" applyBorder="1" applyAlignment="1">
      <alignment horizontal="center" vertical="center"/>
    </xf>
    <xf numFmtId="0" fontId="28" fillId="24" borderId="10" xfId="0" applyFont="1" applyFill="1" applyBorder="1" applyAlignment="1">
      <alignment horizontal="center"/>
    </xf>
    <xf numFmtId="0" fontId="3" fillId="25" borderId="28" xfId="0" applyFont="1" applyFill="1" applyBorder="1" applyAlignment="1">
      <alignment horizontal="center" vertical="center"/>
    </xf>
    <xf numFmtId="0" fontId="3" fillId="0" borderId="20" xfId="0" applyFont="1" applyBorder="1" applyAlignment="1">
      <alignment horizontal="center" vertical="center"/>
    </xf>
    <xf numFmtId="0" fontId="32" fillId="0" borderId="16" xfId="0" applyFont="1" applyFill="1" applyBorder="1" applyAlignment="1">
      <alignment horizontal="center" vertical="center"/>
    </xf>
    <xf numFmtId="0" fontId="29" fillId="0" borderId="26" xfId="0" applyFont="1" applyBorder="1"/>
    <xf numFmtId="9" fontId="32" fillId="25" borderId="30" xfId="0" applyNumberFormat="1" applyFont="1" applyFill="1" applyBorder="1" applyAlignment="1">
      <alignment horizontal="center" vertical="center"/>
    </xf>
    <xf numFmtId="9" fontId="32" fillId="25" borderId="14" xfId="0" applyNumberFormat="1" applyFont="1" applyFill="1" applyBorder="1" applyAlignment="1">
      <alignment horizontal="center" vertical="center"/>
    </xf>
    <xf numFmtId="0" fontId="2" fillId="25" borderId="28" xfId="0" applyFont="1" applyFill="1" applyBorder="1" applyAlignment="1">
      <alignment horizontal="center" vertical="center"/>
    </xf>
    <xf numFmtId="0" fontId="36" fillId="0" borderId="0" xfId="89" applyFont="1"/>
    <xf numFmtId="0" fontId="36" fillId="0" borderId="0" xfId="89" applyFont="1" applyAlignment="1">
      <alignment horizontal="left"/>
    </xf>
    <xf numFmtId="0" fontId="35" fillId="0" borderId="0" xfId="89" applyFont="1"/>
    <xf numFmtId="0" fontId="35" fillId="0" borderId="0" xfId="0" applyFont="1" applyAlignment="1">
      <alignment horizontal="left" vertical="center"/>
    </xf>
    <xf numFmtId="0" fontId="35" fillId="0" borderId="0" xfId="0" applyFont="1" applyBorder="1" applyAlignment="1">
      <alignment vertical="center"/>
    </xf>
    <xf numFmtId="0" fontId="35" fillId="0" borderId="0" xfId="89" applyFont="1" applyAlignment="1">
      <alignment vertical="center"/>
    </xf>
    <xf numFmtId="0" fontId="35" fillId="0" borderId="0" xfId="0" applyNumberFormat="1" applyFont="1" applyAlignment="1">
      <alignment horizontal="center"/>
    </xf>
    <xf numFmtId="1" fontId="32" fillId="0" borderId="27" xfId="0" applyNumberFormat="1" applyFont="1" applyBorder="1" applyAlignment="1">
      <alignment horizontal="center" vertical="center" wrapText="1"/>
    </xf>
    <xf numFmtId="0" fontId="36" fillId="0" borderId="17" xfId="89" applyFont="1" applyBorder="1"/>
    <xf numFmtId="0" fontId="29" fillId="0" borderId="35" xfId="0" applyFont="1" applyBorder="1"/>
    <xf numFmtId="0" fontId="36" fillId="0" borderId="35" xfId="89" applyFont="1" applyBorder="1" applyAlignment="1">
      <alignment horizontal="left"/>
    </xf>
    <xf numFmtId="0" fontId="29" fillId="0" borderId="35" xfId="0" applyFont="1" applyBorder="1" applyAlignment="1">
      <alignment horizontal="center"/>
    </xf>
    <xf numFmtId="0" fontId="35" fillId="0" borderId="33" xfId="89" applyFont="1" applyBorder="1"/>
    <xf numFmtId="0" fontId="29" fillId="0" borderId="0" xfId="0" applyFont="1" applyBorder="1" applyAlignment="1">
      <alignment horizontal="center"/>
    </xf>
    <xf numFmtId="0" fontId="35" fillId="0" borderId="0" xfId="89" applyFont="1" applyBorder="1" applyAlignment="1">
      <alignment vertical="center"/>
    </xf>
    <xf numFmtId="0" fontId="32" fillId="0" borderId="16" xfId="0" applyFont="1" applyFill="1" applyBorder="1" applyAlignment="1">
      <alignment vertical="center" wrapText="1"/>
    </xf>
    <xf numFmtId="0" fontId="31" fillId="0" borderId="32" xfId="0" applyFont="1" applyFill="1" applyBorder="1" applyAlignment="1">
      <alignment horizontal="center" vertical="center"/>
    </xf>
    <xf numFmtId="0" fontId="31" fillId="0" borderId="36" xfId="0" applyFont="1" applyFill="1" applyBorder="1" applyAlignment="1">
      <alignment horizontal="center" vertical="center" wrapText="1"/>
    </xf>
    <xf numFmtId="0" fontId="31" fillId="0" borderId="37" xfId="0" applyFont="1" applyFill="1" applyBorder="1" applyAlignment="1">
      <alignment horizontal="center" vertical="center" wrapText="1"/>
    </xf>
    <xf numFmtId="0" fontId="31" fillId="0" borderId="27" xfId="0" applyFont="1" applyFill="1" applyBorder="1" applyAlignment="1">
      <alignment horizontal="center" vertical="center"/>
    </xf>
    <xf numFmtId="0" fontId="32" fillId="0" borderId="20" xfId="0" applyFont="1" applyFill="1" applyBorder="1" applyAlignment="1">
      <alignment horizontal="center" vertical="center"/>
    </xf>
    <xf numFmtId="167" fontId="32" fillId="0" borderId="14" xfId="93" applyNumberFormat="1" applyFont="1" applyFill="1" applyBorder="1" applyAlignment="1">
      <alignment horizontal="right" vertical="center" wrapText="1"/>
    </xf>
    <xf numFmtId="0" fontId="31" fillId="0" borderId="14" xfId="0" applyFont="1" applyFill="1" applyBorder="1" applyAlignment="1">
      <alignment horizontal="center" vertical="center" wrapText="1"/>
    </xf>
    <xf numFmtId="0" fontId="32" fillId="0" borderId="14" xfId="0" applyFont="1" applyFill="1" applyBorder="1" applyAlignment="1">
      <alignment horizontal="center" vertical="center"/>
    </xf>
    <xf numFmtId="0" fontId="35" fillId="0" borderId="40" xfId="0" applyFont="1" applyBorder="1" applyAlignment="1">
      <alignment horizontal="left" vertical="center"/>
    </xf>
    <xf numFmtId="0" fontId="32" fillId="27" borderId="41" xfId="0" applyFont="1" applyFill="1" applyBorder="1" applyAlignment="1">
      <alignment horizontal="center" vertical="center"/>
    </xf>
    <xf numFmtId="0" fontId="32" fillId="0" borderId="38" xfId="0" applyFont="1" applyBorder="1" applyAlignment="1">
      <alignment vertical="center"/>
    </xf>
    <xf numFmtId="0" fontId="32" fillId="0" borderId="42" xfId="0" applyFont="1" applyBorder="1" applyAlignment="1">
      <alignment horizontal="center" vertical="center" wrapText="1"/>
    </xf>
    <xf numFmtId="9" fontId="32" fillId="25" borderId="38" xfId="0" applyNumberFormat="1" applyFont="1" applyFill="1" applyBorder="1" applyAlignment="1">
      <alignment horizontal="center" vertical="center"/>
    </xf>
    <xf numFmtId="0" fontId="32" fillId="0" borderId="38" xfId="0" applyNumberFormat="1" applyFont="1" applyFill="1" applyBorder="1" applyAlignment="1">
      <alignment horizontal="center" vertical="center"/>
    </xf>
    <xf numFmtId="0" fontId="29" fillId="0" borderId="39" xfId="0" applyFont="1" applyFill="1" applyBorder="1" applyAlignment="1">
      <alignment horizontal="center" vertical="center"/>
    </xf>
    <xf numFmtId="0" fontId="32" fillId="0" borderId="36" xfId="0" applyFont="1" applyFill="1" applyBorder="1" applyAlignment="1">
      <alignment vertical="center" wrapText="1"/>
    </xf>
    <xf numFmtId="0" fontId="35" fillId="0" borderId="0" xfId="89" applyFont="1" applyAlignment="1">
      <alignment horizontal="left" vertical="center"/>
    </xf>
    <xf numFmtId="167" fontId="32" fillId="0" borderId="16" xfId="93" applyNumberFormat="1" applyFont="1" applyFill="1" applyBorder="1" applyAlignment="1">
      <alignment horizontal="right" vertical="center" wrapText="1"/>
    </xf>
    <xf numFmtId="167" fontId="32" fillId="0" borderId="16" xfId="0" applyNumberFormat="1" applyFont="1" applyBorder="1" applyAlignment="1">
      <alignment horizontal="center" vertical="center" wrapText="1"/>
    </xf>
    <xf numFmtId="1" fontId="32" fillId="0" borderId="16" xfId="0" applyNumberFormat="1" applyFont="1" applyBorder="1" applyAlignment="1">
      <alignment horizontal="center" vertical="center" wrapText="1"/>
    </xf>
    <xf numFmtId="167" fontId="32" fillId="0" borderId="30" xfId="93" applyNumberFormat="1" applyFont="1" applyFill="1" applyBorder="1" applyAlignment="1">
      <alignment horizontal="right" vertical="center" wrapText="1"/>
    </xf>
    <xf numFmtId="0" fontId="32" fillId="25" borderId="20" xfId="0" applyFont="1" applyFill="1" applyBorder="1" applyAlignment="1">
      <alignment horizontal="center" vertical="center"/>
    </xf>
    <xf numFmtId="0" fontId="32" fillId="0" borderId="16" xfId="0" applyFont="1" applyFill="1" applyBorder="1" applyAlignment="1">
      <alignment vertical="center"/>
    </xf>
    <xf numFmtId="0" fontId="32" fillId="27" borderId="33" xfId="0" applyFont="1" applyFill="1" applyBorder="1" applyAlignment="1">
      <alignment horizontal="center" vertical="center"/>
    </xf>
    <xf numFmtId="0" fontId="32" fillId="0" borderId="44" xfId="0" applyFont="1" applyFill="1" applyBorder="1" applyAlignment="1">
      <alignment horizontal="center" vertical="center"/>
    </xf>
    <xf numFmtId="0" fontId="32" fillId="0" borderId="45" xfId="0" applyFont="1" applyBorder="1" applyAlignment="1">
      <alignment vertical="center"/>
    </xf>
    <xf numFmtId="0" fontId="32" fillId="0" borderId="45" xfId="0" applyFont="1" applyBorder="1" applyAlignment="1">
      <alignment vertical="center" wrapText="1"/>
    </xf>
    <xf numFmtId="0" fontId="35" fillId="0" borderId="0" xfId="89" applyFont="1" applyAlignment="1">
      <alignment horizontal="left" vertical="center"/>
    </xf>
    <xf numFmtId="167" fontId="32" fillId="27" borderId="14" xfId="93" applyNumberFormat="1" applyFont="1" applyFill="1" applyBorder="1" applyAlignment="1">
      <alignment horizontal="right" vertical="center" wrapText="1"/>
    </xf>
    <xf numFmtId="0" fontId="32" fillId="0" borderId="0" xfId="0" applyFont="1"/>
    <xf numFmtId="167" fontId="32" fillId="25" borderId="14" xfId="93" applyNumberFormat="1" applyFont="1" applyFill="1" applyBorder="1" applyAlignment="1">
      <alignment horizontal="right" vertical="center" wrapText="1"/>
    </xf>
    <xf numFmtId="0" fontId="35" fillId="0" borderId="0" xfId="0" applyFont="1" applyBorder="1" applyAlignment="1">
      <alignment horizontal="left" vertical="center"/>
    </xf>
    <xf numFmtId="0" fontId="29" fillId="0" borderId="46" xfId="0" applyFont="1" applyBorder="1"/>
    <xf numFmtId="165" fontId="34" fillId="26" borderId="13" xfId="91" applyNumberFormat="1" applyFont="1" applyFill="1" applyBorder="1" applyAlignment="1">
      <alignment horizontal="center" vertical="center"/>
    </xf>
    <xf numFmtId="165" fontId="32" fillId="0" borderId="47" xfId="93" applyFont="1" applyFill="1" applyBorder="1" applyAlignment="1">
      <alignment horizontal="right" vertical="center" wrapText="1"/>
    </xf>
    <xf numFmtId="167" fontId="32" fillId="0" borderId="47" xfId="93" applyNumberFormat="1" applyFont="1" applyFill="1" applyBorder="1" applyAlignment="1">
      <alignment horizontal="right" vertical="center" wrapText="1"/>
    </xf>
    <xf numFmtId="167" fontId="32" fillId="0" borderId="47" xfId="0" applyNumberFormat="1" applyFont="1" applyBorder="1" applyAlignment="1">
      <alignment horizontal="center" vertical="center"/>
    </xf>
    <xf numFmtId="1" fontId="32" fillId="0" borderId="47" xfId="0" applyNumberFormat="1" applyFont="1" applyBorder="1" applyAlignment="1">
      <alignment horizontal="center" vertical="center" wrapText="1"/>
    </xf>
    <xf numFmtId="0" fontId="32" fillId="0" borderId="16" xfId="0" applyFont="1" applyFill="1" applyBorder="1" applyAlignment="1">
      <alignment horizontal="left" vertical="center" wrapText="1"/>
    </xf>
    <xf numFmtId="0" fontId="32" fillId="25" borderId="16" xfId="0" applyFont="1" applyFill="1" applyBorder="1" applyAlignment="1">
      <alignment horizontal="left" vertical="center" wrapText="1"/>
    </xf>
    <xf numFmtId="9" fontId="32" fillId="25" borderId="47" xfId="0" applyNumberFormat="1" applyFont="1" applyFill="1" applyBorder="1" applyAlignment="1">
      <alignment horizontal="center" vertical="center"/>
    </xf>
    <xf numFmtId="1" fontId="32" fillId="0" borderId="47" xfId="0" applyNumberFormat="1" applyFont="1" applyFill="1" applyBorder="1" applyAlignment="1">
      <alignment horizontal="center" vertical="center"/>
    </xf>
    <xf numFmtId="0" fontId="32" fillId="0" borderId="47" xfId="0" applyFont="1" applyFill="1" applyBorder="1" applyAlignment="1">
      <alignment horizontal="center" vertical="center"/>
    </xf>
    <xf numFmtId="0" fontId="32" fillId="0" borderId="47" xfId="0" applyFont="1" applyBorder="1"/>
    <xf numFmtId="168" fontId="32" fillId="25" borderId="47" xfId="93" applyNumberFormat="1" applyFont="1" applyFill="1" applyBorder="1" applyAlignment="1">
      <alignment horizontal="center" vertical="center"/>
    </xf>
    <xf numFmtId="167" fontId="32" fillId="0" borderId="47" xfId="0" applyNumberFormat="1" applyFont="1" applyBorder="1" applyAlignment="1">
      <alignment vertical="center"/>
    </xf>
    <xf numFmtId="0" fontId="32" fillId="0" borderId="47" xfId="0" applyNumberFormat="1" applyFont="1" applyFill="1" applyBorder="1" applyAlignment="1">
      <alignment horizontal="center" vertical="center"/>
    </xf>
    <xf numFmtId="0" fontId="35" fillId="0" borderId="33" xfId="89" applyFont="1" applyBorder="1" applyAlignment="1">
      <alignment horizontal="left"/>
    </xf>
    <xf numFmtId="0" fontId="35" fillId="0" borderId="0" xfId="0" applyNumberFormat="1" applyFont="1" applyBorder="1" applyAlignment="1">
      <alignment horizontal="center"/>
    </xf>
    <xf numFmtId="167" fontId="32" fillId="25" borderId="47" xfId="91" applyNumberFormat="1" applyFont="1" applyFill="1" applyBorder="1" applyAlignment="1">
      <alignment horizontal="center" vertical="center"/>
    </xf>
    <xf numFmtId="165" fontId="32" fillId="0" borderId="47" xfId="93" applyNumberFormat="1" applyFont="1" applyFill="1" applyBorder="1" applyAlignment="1">
      <alignment horizontal="right" vertical="center" wrapText="1"/>
    </xf>
    <xf numFmtId="165" fontId="32" fillId="0" borderId="47" xfId="91" applyFont="1" applyFill="1" applyBorder="1" applyAlignment="1">
      <alignment horizontal="right" vertical="center" wrapText="1"/>
    </xf>
    <xf numFmtId="0" fontId="32" fillId="0" borderId="47" xfId="0" applyFont="1" applyBorder="1" applyAlignment="1">
      <alignment horizontal="center" vertical="center" wrapText="1"/>
    </xf>
    <xf numFmtId="168" fontId="32" fillId="25" borderId="47" xfId="91" applyNumberFormat="1" applyFont="1" applyFill="1" applyBorder="1" applyAlignment="1">
      <alignment horizontal="center" vertical="center"/>
    </xf>
    <xf numFmtId="167" fontId="32" fillId="0" borderId="47" xfId="0" applyNumberFormat="1" applyFont="1" applyBorder="1" applyAlignment="1">
      <alignment horizontal="center" vertical="center" wrapText="1"/>
    </xf>
    <xf numFmtId="0" fontId="32" fillId="0" borderId="47" xfId="0" applyFont="1" applyFill="1" applyBorder="1" applyAlignment="1">
      <alignment horizontal="center" vertical="center" wrapText="1"/>
    </xf>
    <xf numFmtId="167" fontId="32" fillId="0" borderId="47" xfId="91" applyNumberFormat="1" applyFont="1" applyFill="1" applyBorder="1" applyAlignment="1">
      <alignment horizontal="right" vertical="center" wrapText="1"/>
    </xf>
    <xf numFmtId="0" fontId="32" fillId="25" borderId="47" xfId="0" applyFont="1" applyFill="1" applyBorder="1" applyAlignment="1">
      <alignment horizontal="center" vertical="center" wrapText="1"/>
    </xf>
    <xf numFmtId="0" fontId="1" fillId="25" borderId="47" xfId="0" applyFont="1" applyFill="1" applyBorder="1" applyAlignment="1">
      <alignment horizontal="center" vertical="center" wrapText="1"/>
    </xf>
    <xf numFmtId="169" fontId="32" fillId="0" borderId="47" xfId="0" applyNumberFormat="1" applyFont="1" applyBorder="1" applyAlignment="1">
      <alignment horizontal="center" vertical="center" wrapText="1"/>
    </xf>
    <xf numFmtId="167" fontId="32" fillId="25" borderId="47" xfId="93" applyNumberFormat="1" applyFont="1" applyFill="1" applyBorder="1" applyAlignment="1">
      <alignment horizontal="center" vertical="center"/>
    </xf>
    <xf numFmtId="165" fontId="32" fillId="27" borderId="47" xfId="93" applyFont="1" applyFill="1" applyBorder="1" applyAlignment="1">
      <alignment horizontal="right" vertical="center" wrapText="1"/>
    </xf>
    <xf numFmtId="167" fontId="32" fillId="27" borderId="47" xfId="93" applyNumberFormat="1" applyFont="1" applyFill="1" applyBorder="1" applyAlignment="1">
      <alignment horizontal="right" vertical="center" wrapText="1"/>
    </xf>
    <xf numFmtId="167" fontId="32" fillId="27" borderId="47" xfId="0" applyNumberFormat="1" applyFont="1" applyFill="1" applyBorder="1" applyAlignment="1">
      <alignment horizontal="center" vertical="center"/>
    </xf>
    <xf numFmtId="1" fontId="32" fillId="25" borderId="47" xfId="0" applyNumberFormat="1" applyFont="1" applyFill="1" applyBorder="1" applyAlignment="1">
      <alignment horizontal="center" vertical="center" wrapText="1"/>
    </xf>
    <xf numFmtId="165" fontId="32" fillId="25" borderId="47" xfId="93" applyFont="1" applyFill="1" applyBorder="1" applyAlignment="1">
      <alignment horizontal="right" vertical="center" wrapText="1"/>
    </xf>
    <xf numFmtId="167" fontId="32" fillId="25" borderId="47" xfId="93" applyNumberFormat="1" applyFont="1" applyFill="1" applyBorder="1" applyAlignment="1">
      <alignment horizontal="right" vertical="center" wrapText="1"/>
    </xf>
    <xf numFmtId="167" fontId="32" fillId="25" borderId="47" xfId="0" applyNumberFormat="1" applyFont="1" applyFill="1" applyBorder="1" applyAlignment="1">
      <alignment horizontal="center" vertical="center" wrapText="1"/>
    </xf>
    <xf numFmtId="0" fontId="32" fillId="0" borderId="47" xfId="0" applyFont="1" applyFill="1" applyBorder="1" applyAlignment="1">
      <alignment vertical="center" wrapText="1"/>
    </xf>
    <xf numFmtId="0" fontId="32" fillId="0" borderId="47" xfId="0" applyFont="1" applyBorder="1" applyAlignment="1">
      <alignment horizontal="left" vertical="center"/>
    </xf>
    <xf numFmtId="168" fontId="32" fillId="0" borderId="47" xfId="91" applyNumberFormat="1" applyFont="1" applyFill="1" applyBorder="1" applyAlignment="1">
      <alignment horizontal="right" vertical="center" wrapText="1"/>
    </xf>
    <xf numFmtId="0" fontId="3" fillId="0" borderId="41" xfId="0" applyFont="1" applyBorder="1" applyAlignment="1">
      <alignment horizontal="center"/>
    </xf>
    <xf numFmtId="0" fontId="31" fillId="24" borderId="10" xfId="0" applyFont="1" applyFill="1" applyBorder="1" applyAlignment="1">
      <alignment horizontal="center" vertical="center" wrapText="1"/>
    </xf>
    <xf numFmtId="0" fontId="35" fillId="0" borderId="0" xfId="89" applyFont="1" applyBorder="1" applyAlignment="1">
      <alignment horizontal="left" vertical="center"/>
    </xf>
    <xf numFmtId="0" fontId="31" fillId="24" borderId="10" xfId="0" applyFont="1" applyFill="1" applyBorder="1" applyAlignment="1">
      <alignment horizontal="center" vertical="center" wrapText="1"/>
    </xf>
    <xf numFmtId="0" fontId="31" fillId="0" borderId="47" xfId="0" applyFont="1" applyFill="1" applyBorder="1" applyAlignment="1">
      <alignment horizontal="center" vertical="center" wrapText="1"/>
    </xf>
    <xf numFmtId="0" fontId="32" fillId="0" borderId="47" xfId="0" applyFont="1" applyBorder="1" applyAlignment="1">
      <alignment horizontal="center" vertical="center"/>
    </xf>
    <xf numFmtId="0" fontId="32" fillId="0" borderId="50" xfId="0" applyFont="1" applyBorder="1" applyAlignment="1">
      <alignment horizontal="center" vertical="center" wrapText="1"/>
    </xf>
    <xf numFmtId="1" fontId="32" fillId="0" borderId="50" xfId="0" applyNumberFormat="1" applyFont="1" applyBorder="1" applyAlignment="1">
      <alignment horizontal="center" vertical="center" wrapText="1"/>
    </xf>
    <xf numFmtId="0" fontId="32" fillId="25" borderId="51" xfId="0" applyFont="1" applyFill="1" applyBorder="1" applyAlignment="1">
      <alignment horizontal="center" vertical="center" wrapText="1"/>
    </xf>
    <xf numFmtId="9" fontId="32" fillId="25" borderId="51" xfId="0" applyNumberFormat="1" applyFont="1" applyFill="1" applyBorder="1" applyAlignment="1">
      <alignment horizontal="center" vertical="center"/>
    </xf>
    <xf numFmtId="0" fontId="32" fillId="0" borderId="51" xfId="0" applyNumberFormat="1" applyFont="1" applyFill="1" applyBorder="1" applyAlignment="1">
      <alignment horizontal="center" vertical="center"/>
    </xf>
    <xf numFmtId="0" fontId="32" fillId="0" borderId="51" xfId="0" applyFont="1" applyFill="1" applyBorder="1" applyAlignment="1">
      <alignment horizontal="center" vertical="center"/>
    </xf>
    <xf numFmtId="0" fontId="32" fillId="0" borderId="51" xfId="0" applyFont="1" applyBorder="1"/>
    <xf numFmtId="0" fontId="32" fillId="0" borderId="51" xfId="0" applyFont="1" applyFill="1" applyBorder="1" applyAlignment="1">
      <alignment horizontal="center" vertical="center" wrapText="1"/>
    </xf>
    <xf numFmtId="43" fontId="29" fillId="0" borderId="0" xfId="0" applyNumberFormat="1" applyFont="1" applyBorder="1"/>
    <xf numFmtId="0" fontId="33" fillId="0" borderId="23" xfId="0" applyFont="1" applyBorder="1" applyAlignment="1">
      <alignment horizontal="left" vertical="center"/>
    </xf>
    <xf numFmtId="0" fontId="33" fillId="0" borderId="47" xfId="0" applyFont="1" applyBorder="1" applyAlignment="1">
      <alignment horizontal="left" vertical="center"/>
    </xf>
    <xf numFmtId="0" fontId="33" fillId="0" borderId="14" xfId="0" applyFont="1" applyBorder="1" applyAlignment="1">
      <alignment horizontal="left" vertical="center"/>
    </xf>
    <xf numFmtId="0" fontId="31" fillId="24" borderId="10" xfId="0" applyFont="1" applyFill="1" applyBorder="1" applyAlignment="1">
      <alignment horizontal="left" vertical="center"/>
    </xf>
    <xf numFmtId="0" fontId="31" fillId="24" borderId="19" xfId="0" applyFont="1" applyFill="1" applyBorder="1" applyAlignment="1">
      <alignment horizontal="left" vertical="center"/>
    </xf>
    <xf numFmtId="0" fontId="32" fillId="0" borderId="43" xfId="0" applyFont="1" applyFill="1" applyBorder="1" applyAlignment="1">
      <alignment horizontal="left" vertical="center" wrapText="1"/>
    </xf>
    <xf numFmtId="0" fontId="32" fillId="0" borderId="31" xfId="0" applyFont="1" applyFill="1" applyBorder="1" applyAlignment="1">
      <alignment horizontal="left" vertical="center" wrapText="1"/>
    </xf>
    <xf numFmtId="0" fontId="32" fillId="0" borderId="23" xfId="0" applyFont="1" applyFill="1" applyBorder="1" applyAlignment="1">
      <alignment horizontal="left" vertical="center" wrapText="1"/>
    </xf>
    <xf numFmtId="0" fontId="32" fillId="0" borderId="47" xfId="0" applyFont="1" applyFill="1" applyBorder="1" applyAlignment="1">
      <alignment horizontal="left" vertical="center" wrapText="1"/>
    </xf>
    <xf numFmtId="0" fontId="32" fillId="0" borderId="22" xfId="0" applyFont="1" applyFill="1" applyBorder="1" applyAlignment="1">
      <alignment horizontal="left" vertical="center" wrapText="1"/>
    </xf>
    <xf numFmtId="0" fontId="32" fillId="0" borderId="50" xfId="0" applyFont="1" applyFill="1" applyBorder="1" applyAlignment="1">
      <alignment horizontal="left" vertical="center"/>
    </xf>
    <xf numFmtId="0" fontId="35" fillId="0" borderId="0" xfId="89" applyFont="1" applyBorder="1" applyAlignment="1">
      <alignment horizontal="left" vertical="center"/>
    </xf>
    <xf numFmtId="0" fontId="28" fillId="24" borderId="17" xfId="0" applyFont="1" applyFill="1" applyBorder="1" applyAlignment="1">
      <alignment horizontal="left"/>
    </xf>
    <xf numFmtId="0" fontId="28" fillId="24" borderId="18" xfId="0" applyFont="1" applyFill="1" applyBorder="1" applyAlignment="1">
      <alignment horizontal="left"/>
    </xf>
    <xf numFmtId="0" fontId="28" fillId="24" borderId="19" xfId="0" applyFont="1" applyFill="1" applyBorder="1" applyAlignment="1">
      <alignment horizontal="left"/>
    </xf>
    <xf numFmtId="0" fontId="30" fillId="24" borderId="10" xfId="89" applyFont="1" applyFill="1" applyBorder="1" applyAlignment="1">
      <alignment horizontal="right" vertical="top"/>
    </xf>
    <xf numFmtId="0" fontId="30" fillId="24" borderId="18" xfId="89" applyFont="1" applyFill="1" applyBorder="1" applyAlignment="1">
      <alignment horizontal="right" vertical="top"/>
    </xf>
    <xf numFmtId="0" fontId="30" fillId="24" borderId="19" xfId="89" applyFont="1" applyFill="1" applyBorder="1" applyAlignment="1">
      <alignment horizontal="right" vertical="top"/>
    </xf>
    <xf numFmtId="167" fontId="30" fillId="24" borderId="10" xfId="91" applyNumberFormat="1" applyFont="1" applyFill="1" applyBorder="1" applyAlignment="1">
      <alignment horizontal="center" vertical="top"/>
    </xf>
    <xf numFmtId="167" fontId="30" fillId="24" borderId="19" xfId="91" applyNumberFormat="1" applyFont="1" applyFill="1" applyBorder="1" applyAlignment="1">
      <alignment horizontal="center" vertical="top"/>
    </xf>
    <xf numFmtId="0" fontId="34" fillId="24" borderId="17" xfId="0" applyFont="1" applyFill="1" applyBorder="1" applyAlignment="1">
      <alignment horizontal="center"/>
    </xf>
    <xf numFmtId="0" fontId="34" fillId="24" borderId="26" xfId="0" applyFont="1" applyFill="1" applyBorder="1" applyAlignment="1">
      <alignment horizontal="center"/>
    </xf>
    <xf numFmtId="0" fontId="31" fillId="24" borderId="10" xfId="0" applyFont="1" applyFill="1" applyBorder="1" applyAlignment="1">
      <alignment horizontal="center" vertical="center" wrapText="1"/>
    </xf>
    <xf numFmtId="0" fontId="31" fillId="24" borderId="19" xfId="0" applyFont="1" applyFill="1" applyBorder="1" applyAlignment="1">
      <alignment horizontal="center" vertical="center" wrapText="1"/>
    </xf>
    <xf numFmtId="0" fontId="31" fillId="28" borderId="10" xfId="0" applyFont="1" applyFill="1" applyBorder="1" applyAlignment="1">
      <alignment horizontal="center" vertical="center" wrapText="1"/>
    </xf>
    <xf numFmtId="0" fontId="31" fillId="28" borderId="19" xfId="0" applyFont="1" applyFill="1" applyBorder="1" applyAlignment="1">
      <alignment horizontal="center" vertical="center" wrapText="1"/>
    </xf>
    <xf numFmtId="0" fontId="33" fillId="0" borderId="48" xfId="0" applyFont="1" applyBorder="1" applyAlignment="1">
      <alignment horizontal="left" vertical="center"/>
    </xf>
    <xf numFmtId="0" fontId="33" fillId="0" borderId="46" xfId="0" applyFont="1" applyBorder="1" applyAlignment="1">
      <alignment horizontal="left" vertical="center"/>
    </xf>
    <xf numFmtId="0" fontId="33" fillId="0" borderId="49" xfId="0" applyFont="1" applyBorder="1" applyAlignment="1">
      <alignment horizontal="left" vertical="center"/>
    </xf>
    <xf numFmtId="0" fontId="33" fillId="0" borderId="22" xfId="0" applyFont="1" applyBorder="1" applyAlignment="1">
      <alignment horizontal="left" vertical="center"/>
    </xf>
    <xf numFmtId="0" fontId="33" fillId="0" borderId="52" xfId="0" applyFont="1" applyBorder="1" applyAlignment="1">
      <alignment horizontal="left" vertical="center"/>
    </xf>
    <xf numFmtId="0" fontId="33" fillId="0" borderId="53" xfId="0" applyFont="1" applyBorder="1" applyAlignment="1">
      <alignment horizontal="left" vertical="center"/>
    </xf>
    <xf numFmtId="0" fontId="33" fillId="0" borderId="20" xfId="0" applyFont="1" applyBorder="1" applyAlignment="1">
      <alignment horizontal="left" vertical="center"/>
    </xf>
    <xf numFmtId="0" fontId="33" fillId="0" borderId="15" xfId="0" applyFont="1" applyBorder="1" applyAlignment="1">
      <alignment horizontal="left" vertical="center"/>
    </xf>
    <xf numFmtId="0" fontId="33" fillId="0" borderId="21" xfId="0" applyFont="1" applyBorder="1" applyAlignment="1">
      <alignment horizontal="left" vertical="center"/>
    </xf>
    <xf numFmtId="0" fontId="28" fillId="24" borderId="10" xfId="0" applyFont="1" applyFill="1" applyBorder="1" applyAlignment="1">
      <alignment horizontal="left"/>
    </xf>
    <xf numFmtId="0" fontId="35" fillId="0" borderId="0" xfId="89" applyFont="1" applyAlignment="1">
      <alignment horizontal="left" vertical="center"/>
    </xf>
    <xf numFmtId="0" fontId="31" fillId="24" borderId="24" xfId="0" applyFont="1" applyFill="1" applyBorder="1" applyAlignment="1">
      <alignment horizontal="left" vertical="center"/>
    </xf>
    <xf numFmtId="0" fontId="31" fillId="24" borderId="25" xfId="0" applyFont="1" applyFill="1" applyBorder="1" applyAlignment="1">
      <alignment horizontal="left" vertical="center"/>
    </xf>
    <xf numFmtId="0" fontId="32" fillId="0" borderId="28" xfId="0" applyFont="1" applyFill="1" applyBorder="1" applyAlignment="1">
      <alignment horizontal="left" vertical="center"/>
    </xf>
    <xf numFmtId="0" fontId="32" fillId="0" borderId="16" xfId="0" applyFont="1" applyFill="1" applyBorder="1" applyAlignment="1">
      <alignment horizontal="left" vertical="center"/>
    </xf>
  </cellXfs>
  <cellStyles count="94">
    <cellStyle name="20% - Accent1 2" xfId="1"/>
    <cellStyle name="20% - Accent1 3" xfId="2"/>
    <cellStyle name="20% - Accent2 2" xfId="3"/>
    <cellStyle name="20% - Accent2 3" xfId="4"/>
    <cellStyle name="20% - Accent3 2" xfId="5"/>
    <cellStyle name="20% - Accent3 3" xfId="6"/>
    <cellStyle name="20% - Accent4 2" xfId="7"/>
    <cellStyle name="20% - Accent4 3" xfId="8"/>
    <cellStyle name="20% - Accent5 2" xfId="9"/>
    <cellStyle name="20% - Accent5 3" xfId="10"/>
    <cellStyle name="20% - Accent6 2" xfId="11"/>
    <cellStyle name="20% - Accent6 3" xfId="12"/>
    <cellStyle name="40% - Accent1 2" xfId="13"/>
    <cellStyle name="40% - Accent1 3" xfId="14"/>
    <cellStyle name="40% - Accent2 2" xfId="15"/>
    <cellStyle name="40% - Accent2 3" xfId="16"/>
    <cellStyle name="40% - Accent3 2" xfId="17"/>
    <cellStyle name="40% - Accent3 3" xfId="18"/>
    <cellStyle name="40% - Accent4 2" xfId="19"/>
    <cellStyle name="40% - Accent4 3" xfId="20"/>
    <cellStyle name="40% - Accent5 2" xfId="21"/>
    <cellStyle name="40% - Accent5 3" xfId="22"/>
    <cellStyle name="40% - Accent6 2" xfId="23"/>
    <cellStyle name="40% - Accent6 3" xfId="24"/>
    <cellStyle name="60% - Accent1 2" xfId="25"/>
    <cellStyle name="60% - Accent1 3" xfId="26"/>
    <cellStyle name="60% - Accent2 2" xfId="27"/>
    <cellStyle name="60% - Accent2 3" xfId="28"/>
    <cellStyle name="60% - Accent3 2" xfId="29"/>
    <cellStyle name="60% - Accent3 3" xfId="30"/>
    <cellStyle name="60% - Accent4 2" xfId="31"/>
    <cellStyle name="60% - Accent4 3" xfId="32"/>
    <cellStyle name="60% - Accent5 2" xfId="33"/>
    <cellStyle name="60% - Accent5 3" xfId="34"/>
    <cellStyle name="60% - Accent6 2" xfId="35"/>
    <cellStyle name="60% - Accent6 3" xfId="36"/>
    <cellStyle name="Accent1 2" xfId="37"/>
    <cellStyle name="Accent1 3" xfId="38"/>
    <cellStyle name="Accent2 2" xfId="39"/>
    <cellStyle name="Accent2 3" xfId="40"/>
    <cellStyle name="Accent3 2" xfId="41"/>
    <cellStyle name="Accent3 3" xfId="42"/>
    <cellStyle name="Accent4 2" xfId="43"/>
    <cellStyle name="Accent4 3" xfId="44"/>
    <cellStyle name="Accent5 2" xfId="45"/>
    <cellStyle name="Accent5 3" xfId="46"/>
    <cellStyle name="Accent6 2" xfId="47"/>
    <cellStyle name="Accent6 3" xfId="48"/>
    <cellStyle name="Bad 2" xfId="49"/>
    <cellStyle name="Bad 3" xfId="50"/>
    <cellStyle name="Calculation 2" xfId="51"/>
    <cellStyle name="Calculation 3" xfId="52"/>
    <cellStyle name="Check Cell 2" xfId="53"/>
    <cellStyle name="Check Cell 3" xfId="54"/>
    <cellStyle name="Comma 2" xfId="55"/>
    <cellStyle name="Comma 2 2" xfId="90"/>
    <cellStyle name="Currency" xfId="91" builtinId="4"/>
    <cellStyle name="Currency 2" xfId="93"/>
    <cellStyle name="Explanatory Text 2" xfId="56"/>
    <cellStyle name="Explanatory Text 3" xfId="57"/>
    <cellStyle name="Good 2" xfId="58"/>
    <cellStyle name="Good 3" xfId="59"/>
    <cellStyle name="Heading 1 2" xfId="60"/>
    <cellStyle name="Heading 1 3" xfId="61"/>
    <cellStyle name="Heading 2 2" xfId="62"/>
    <cellStyle name="Heading 2 3" xfId="63"/>
    <cellStyle name="Heading 3 2" xfId="64"/>
    <cellStyle name="Heading 3 3" xfId="65"/>
    <cellStyle name="Heading 4 2" xfId="66"/>
    <cellStyle name="Heading 4 3" xfId="67"/>
    <cellStyle name="Input 2" xfId="68"/>
    <cellStyle name="Input 3" xfId="69"/>
    <cellStyle name="Linked Cell 2" xfId="70"/>
    <cellStyle name="Linked Cell 3" xfId="71"/>
    <cellStyle name="Neutral 2" xfId="72"/>
    <cellStyle name="Neutral 3" xfId="73"/>
    <cellStyle name="Normal" xfId="0" builtinId="0"/>
    <cellStyle name="Normal 2" xfId="89"/>
    <cellStyle name="Normal 2 2" xfId="74"/>
    <cellStyle name="Normal 2 3" xfId="75"/>
    <cellStyle name="Normal 3" xfId="76"/>
    <cellStyle name="Normal 4" xfId="88"/>
    <cellStyle name="Normal 6" xfId="77"/>
    <cellStyle name="Note 2" xfId="78"/>
    <cellStyle name="Note 3" xfId="79"/>
    <cellStyle name="Output 2" xfId="80"/>
    <cellStyle name="Output 3" xfId="81"/>
    <cellStyle name="Percent" xfId="92" builtinId="5"/>
    <cellStyle name="Title 2" xfId="82"/>
    <cellStyle name="Title 3" xfId="83"/>
    <cellStyle name="Total 2" xfId="84"/>
    <cellStyle name="Total 3" xfId="85"/>
    <cellStyle name="Warning Text 2" xfId="86"/>
    <cellStyle name="Warning Text 3" xfId="87"/>
  </cellStyles>
  <dxfs count="0"/>
  <tableStyles count="0" defaultTableStyle="TableStyleMedium9" defaultPivotStyle="PivotStyleLight16"/>
  <colors>
    <mruColors>
      <color rgb="FFFFFFFF"/>
      <color rgb="FF6DD9FF"/>
      <color rgb="FF2DC8FF"/>
      <color rgb="FF48B8E0"/>
      <color rgb="FFD4F5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2.xml"/><Relationship Id="rId7" Type="http://schemas.openxmlformats.org/officeDocument/2006/relationships/styles" Target="styles.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theme" Target="theme/theme1.xml"/><Relationship Id="rId5" Type="http://schemas.openxmlformats.org/officeDocument/2006/relationships/worksheet" Target="worksheets/sheet4.xml"/><Relationship Id="rId4" Type="http://schemas.openxmlformats.org/officeDocument/2006/relationships/worksheet" Target="worksheets/sheet3.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val>
            <c:numRef>
              <c:f>#REF!</c:f>
              <c:numCache>
                <c:formatCode>General</c:formatCode>
                <c:ptCount val="1"/>
                <c:pt idx="0">
                  <c:v>1</c:v>
                </c:pt>
              </c:numCache>
            </c:numRef>
          </c:val>
          <c:extLst xmlns:c16r2="http://schemas.microsoft.com/office/drawing/2015/06/chart">
            <c:ext xmlns:c16="http://schemas.microsoft.com/office/drawing/2014/chart" uri="{C3380CC4-5D6E-409C-BE32-E72D297353CC}">
              <c16:uniqueId val="{00000000-D79F-5044-8E84-AA3962F77297}"/>
            </c:ext>
            <c:ext xmlns:c15="http://schemas.microsoft.com/office/drawing/2012/chart" uri="{02D57815-91ED-43cb-92C2-25804820EDAC}">
              <c15:filteredSeriesTitle>
                <c15:tx>
                  <c:strRef>
                    <c:extLst xmlns:c16r2="http://schemas.microsoft.com/office/drawing/2015/06/chart" xmlns:c16="http://schemas.microsoft.com/office/drawing/2014/chart">
                      <c:ext uri="{02D57815-91ED-43cb-92C2-25804820EDAC}">
                        <c15:formulaRef>
                          <c15:sqref>#REF!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xmlns:c16r2="http://schemas.microsoft.com/office/drawing/2015/06/chart">
                      <c:ext uri="{02D57815-91ED-43cb-92C2-25804820EDAC}">
                        <c15:formulaRef>
                          <c15:sqref>#REF!</c15:sqref>
                        </c15:formulaRef>
                      </c:ext>
                    </c:extLst>
                  </c:multiLvlStrRef>
                </c15:cat>
              </c15:filteredCategoryTitle>
            </c:ext>
          </c:extLst>
        </c:ser>
        <c:dLbls>
          <c:showLegendKey val="0"/>
          <c:showVal val="0"/>
          <c:showCatName val="0"/>
          <c:showSerName val="0"/>
          <c:showPercent val="0"/>
          <c:showBubbleSize val="0"/>
        </c:dLbls>
        <c:gapWidth val="150"/>
        <c:axId val="385431152"/>
        <c:axId val="436393232"/>
      </c:barChart>
      <c:catAx>
        <c:axId val="385431152"/>
        <c:scaling>
          <c:orientation val="minMax"/>
        </c:scaling>
        <c:delete val="0"/>
        <c:axPos val="b"/>
        <c:numFmt formatCode="General" sourceLinked="1"/>
        <c:majorTickMark val="none"/>
        <c:minorTickMark val="none"/>
        <c:tickLblPos val="nextTo"/>
        <c:txPr>
          <a:bodyPr rot="-2700000" vert="horz"/>
          <a:lstStyle/>
          <a:p>
            <a:pPr>
              <a:defRPr sz="800" b="1" i="0" u="none" strike="noStrike" baseline="0">
                <a:solidFill>
                  <a:srgbClr val="000000"/>
                </a:solidFill>
                <a:latin typeface="Verdana"/>
                <a:ea typeface="Verdana"/>
                <a:cs typeface="Verdana"/>
              </a:defRPr>
            </a:pPr>
            <a:endParaRPr lang="en-US"/>
          </a:p>
        </c:txPr>
        <c:crossAx val="436393232"/>
        <c:crosses val="autoZero"/>
        <c:auto val="1"/>
        <c:lblAlgn val="ctr"/>
        <c:lblOffset val="100"/>
        <c:noMultiLvlLbl val="0"/>
      </c:catAx>
      <c:valAx>
        <c:axId val="436393232"/>
        <c:scaling>
          <c:orientation val="minMax"/>
        </c:scaling>
        <c:delete val="0"/>
        <c:axPos val="l"/>
        <c:majorGridlines/>
        <c:numFmt formatCode="General" sourceLinked="1"/>
        <c:majorTickMark val="none"/>
        <c:minorTickMark val="none"/>
        <c:tickLblPos val="nextTo"/>
        <c:txPr>
          <a:bodyPr rot="0" vert="horz"/>
          <a:lstStyle/>
          <a:p>
            <a:pPr>
              <a:defRPr sz="800" b="1" i="0" u="none" strike="noStrike" baseline="0">
                <a:solidFill>
                  <a:srgbClr val="000000"/>
                </a:solidFill>
                <a:latin typeface="Verdana"/>
                <a:ea typeface="Verdana"/>
                <a:cs typeface="Verdana"/>
              </a:defRPr>
            </a:pPr>
            <a:endParaRPr lang="en-US"/>
          </a:p>
        </c:txPr>
        <c:crossAx val="385431152"/>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chartsheets/sheet1.xml><?xml version="1.0" encoding="utf-8"?>
<chartsheet xmlns="http://schemas.openxmlformats.org/spreadsheetml/2006/main" xmlns:r="http://schemas.openxmlformats.org/officeDocument/2006/relationships">
  <sheetPr/>
  <sheetViews>
    <sheetView zoomScale="141" workbookViewId="0"/>
  </sheetViews>
  <pageMargins left="0.7" right="0.7" top="0.75" bottom="0.75" header="0.3" footer="0.3"/>
  <pageSetup orientation="landscape" r:id="rId1"/>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58225" cy="6286500"/>
    <xdr:graphicFrame macro="">
      <xdr:nvGraphicFramePr>
        <xdr:cNvPr id="2" name="Chart 1">
          <a:extLst>
            <a:ext uri="{FF2B5EF4-FFF2-40B4-BE49-F238E27FC236}">
              <a16:creationId xmlns:a16="http://schemas.microsoft.com/office/drawing/2014/main" xmlns=""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6640625" defaultRowHeight="15" x14ac:dyDescent="0.2"/>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1403"/>
  <sheetViews>
    <sheetView tabSelected="1" view="pageBreakPreview" zoomScale="90" zoomScaleNormal="90" zoomScaleSheetLayoutView="90" workbookViewId="0">
      <selection activeCell="N5" sqref="N5"/>
    </sheetView>
  </sheetViews>
  <sheetFormatPr defaultColWidth="8.6640625" defaultRowHeight="15.75" x14ac:dyDescent="0.25"/>
  <cols>
    <col min="1" max="1" width="4.44140625" style="1" customWidth="1"/>
    <col min="2" max="2" width="53.21875" style="1" customWidth="1"/>
    <col min="3" max="3" width="8.21875" style="2" bestFit="1" customWidth="1"/>
    <col min="4" max="4" width="8.6640625" style="1" customWidth="1"/>
    <col min="5" max="5" width="8.21875" style="2" bestFit="1" customWidth="1"/>
    <col min="6" max="6" width="4.77734375" style="1" customWidth="1"/>
    <col min="7" max="7" width="8.88671875" style="1" bestFit="1" customWidth="1"/>
    <col min="8" max="8" width="8.21875" style="1" bestFit="1" customWidth="1"/>
    <col min="9" max="9" width="5.77734375" style="1" bestFit="1" customWidth="1"/>
    <col min="10" max="10" width="6.21875" style="1" bestFit="1" customWidth="1"/>
    <col min="11" max="12" width="8.44140625" style="1" bestFit="1" customWidth="1"/>
    <col min="13" max="16384" width="8.6640625" style="1"/>
  </cols>
  <sheetData>
    <row r="1" spans="1:12" ht="15.6" customHeight="1" thickBot="1" x14ac:dyDescent="0.3">
      <c r="A1" s="48"/>
      <c r="B1" s="49"/>
      <c r="C1" s="50" t="s">
        <v>3</v>
      </c>
      <c r="D1" s="50"/>
      <c r="E1" s="51"/>
      <c r="F1" s="49"/>
      <c r="G1" s="49"/>
      <c r="H1" s="49"/>
      <c r="I1" s="49"/>
      <c r="J1" s="49"/>
      <c r="K1" s="49"/>
      <c r="L1" s="36"/>
    </row>
    <row r="2" spans="1:12" ht="15.6" customHeight="1" thickBot="1" x14ac:dyDescent="0.3">
      <c r="A2" s="52"/>
      <c r="B2" s="12"/>
      <c r="C2" s="153" t="s">
        <v>4</v>
      </c>
      <c r="D2" s="129"/>
      <c r="E2" s="53"/>
      <c r="F2" s="87"/>
      <c r="G2" s="12"/>
      <c r="H2" s="12"/>
      <c r="I2" s="44"/>
      <c r="J2" s="162" t="s">
        <v>1944</v>
      </c>
      <c r="K2" s="163"/>
      <c r="L2" s="89">
        <v>125.72</v>
      </c>
    </row>
    <row r="3" spans="1:12" ht="15.6" customHeight="1" thickBot="1" x14ac:dyDescent="0.3">
      <c r="A3" s="52"/>
      <c r="B3" s="12"/>
      <c r="C3" s="153"/>
      <c r="D3" s="54"/>
      <c r="E3" s="53"/>
      <c r="F3" s="87"/>
      <c r="G3" s="12" t="s">
        <v>20</v>
      </c>
      <c r="H3" s="12"/>
      <c r="I3" s="44"/>
      <c r="J3" s="162" t="s">
        <v>1946</v>
      </c>
      <c r="K3" s="163"/>
      <c r="L3" s="89">
        <v>117.68</v>
      </c>
    </row>
    <row r="4" spans="1:12" ht="15.6" customHeight="1" thickBot="1" x14ac:dyDescent="0.3">
      <c r="A4" s="103"/>
      <c r="B4" s="12"/>
      <c r="C4" s="54" t="s">
        <v>7</v>
      </c>
      <c r="D4" s="104">
        <v>0</v>
      </c>
      <c r="E4" s="53"/>
      <c r="F4" s="12"/>
      <c r="G4" s="12"/>
      <c r="H4" s="12"/>
      <c r="I4" s="12"/>
      <c r="J4" s="162" t="s">
        <v>1945</v>
      </c>
      <c r="K4" s="163"/>
      <c r="L4" s="89">
        <v>123.52</v>
      </c>
    </row>
    <row r="5" spans="1:12" ht="41.1" customHeight="1" thickBot="1" x14ac:dyDescent="0.3">
      <c r="A5" s="3" t="s">
        <v>11</v>
      </c>
      <c r="B5" s="4" t="s">
        <v>0</v>
      </c>
      <c r="C5" s="4" t="s">
        <v>1</v>
      </c>
      <c r="D5" s="3" t="s">
        <v>12</v>
      </c>
      <c r="E5" s="3" t="s">
        <v>2</v>
      </c>
      <c r="F5" s="3" t="s">
        <v>13</v>
      </c>
      <c r="G5" s="3" t="s">
        <v>14</v>
      </c>
      <c r="H5" s="130" t="s">
        <v>15</v>
      </c>
      <c r="I5" s="130" t="s">
        <v>54</v>
      </c>
      <c r="J5" s="130" t="s">
        <v>37</v>
      </c>
      <c r="K5" s="130" t="s">
        <v>55</v>
      </c>
      <c r="L5" s="3" t="s">
        <v>41</v>
      </c>
    </row>
    <row r="6" spans="1:12" s="5" customFormat="1" ht="15.75" customHeight="1" thickBot="1" x14ac:dyDescent="0.3">
      <c r="A6" s="164" t="s">
        <v>31</v>
      </c>
      <c r="B6" s="165"/>
      <c r="C6" s="26"/>
      <c r="D6" s="27"/>
      <c r="E6" s="27"/>
      <c r="F6" s="27"/>
      <c r="G6" s="27"/>
      <c r="H6" s="27"/>
      <c r="I6" s="27"/>
      <c r="J6" s="27"/>
      <c r="K6" s="27"/>
      <c r="L6" s="28"/>
    </row>
    <row r="7" spans="1:12" s="5" customFormat="1" ht="15.75" customHeight="1" thickBot="1" x14ac:dyDescent="0.3">
      <c r="A7" s="166" t="s">
        <v>44</v>
      </c>
      <c r="B7" s="167"/>
      <c r="C7" s="133"/>
      <c r="D7" s="96"/>
      <c r="E7" s="97"/>
      <c r="F7" s="98"/>
      <c r="G7" s="102"/>
      <c r="H7" s="98"/>
      <c r="I7" s="105"/>
      <c r="J7" s="101"/>
      <c r="K7" s="92"/>
      <c r="L7" s="30"/>
    </row>
    <row r="8" spans="1:12" s="12" customFormat="1" ht="15.75" customHeight="1" thickBot="1" x14ac:dyDescent="0.3">
      <c r="A8" s="145" t="s">
        <v>30</v>
      </c>
      <c r="B8" s="146"/>
      <c r="C8" s="133"/>
      <c r="D8" s="96"/>
      <c r="E8" s="97"/>
      <c r="F8" s="98"/>
      <c r="G8" s="102"/>
      <c r="H8" s="98"/>
      <c r="I8" s="105"/>
      <c r="J8" s="101"/>
      <c r="K8" s="92"/>
      <c r="L8" s="30"/>
    </row>
    <row r="9" spans="1:12" s="12" customFormat="1" ht="15.75" customHeight="1" x14ac:dyDescent="0.25">
      <c r="A9" s="31">
        <v>1</v>
      </c>
      <c r="B9" s="14" t="s">
        <v>43</v>
      </c>
      <c r="C9" s="134">
        <v>195</v>
      </c>
      <c r="D9" s="96">
        <v>0.1</v>
      </c>
      <c r="E9" s="97">
        <f t="shared" ref="E9:E10" si="0">C9*(1+D9)</f>
        <v>214.50000000000003</v>
      </c>
      <c r="F9" s="98" t="s">
        <v>6</v>
      </c>
      <c r="G9" s="106">
        <v>2.46</v>
      </c>
      <c r="H9" s="91">
        <f t="shared" ref="H9" si="1">G9*E9</f>
        <v>527.67000000000007</v>
      </c>
      <c r="I9" s="92">
        <f>L$2</f>
        <v>125.72</v>
      </c>
      <c r="J9" s="93">
        <f>E9*0.06</f>
        <v>12.870000000000001</v>
      </c>
      <c r="K9" s="91">
        <f t="shared" ref="K9" si="2">J9*I9</f>
        <v>1618.0164000000002</v>
      </c>
      <c r="L9" s="61">
        <f t="shared" ref="L9" si="3">K9+H9</f>
        <v>2145.6864000000005</v>
      </c>
    </row>
    <row r="10" spans="1:12" s="12" customFormat="1" ht="15.75" customHeight="1" x14ac:dyDescent="0.25">
      <c r="A10" s="31">
        <v>2</v>
      </c>
      <c r="B10" s="14" t="s">
        <v>40</v>
      </c>
      <c r="C10" s="134">
        <v>496</v>
      </c>
      <c r="D10" s="96">
        <v>0.1</v>
      </c>
      <c r="E10" s="97">
        <f t="shared" si="0"/>
        <v>545.6</v>
      </c>
      <c r="F10" s="98" t="s">
        <v>6</v>
      </c>
      <c r="G10" s="106">
        <v>2.78</v>
      </c>
      <c r="H10" s="91">
        <f t="shared" ref="H10:H14" si="4">G10*E10</f>
        <v>1516.768</v>
      </c>
      <c r="I10" s="92">
        <f t="shared" ref="I10:I14" si="5">L$2</f>
        <v>125.72</v>
      </c>
      <c r="J10" s="93">
        <f>E10*0.06</f>
        <v>32.735999999999997</v>
      </c>
      <c r="K10" s="91">
        <f t="shared" ref="K10:K14" si="6">J10*I10</f>
        <v>4115.5699199999999</v>
      </c>
      <c r="L10" s="61">
        <f t="shared" ref="L10:L14" si="7">K10+H10</f>
        <v>5632.3379199999999</v>
      </c>
    </row>
    <row r="11" spans="1:12" s="12" customFormat="1" ht="15.75" customHeight="1" x14ac:dyDescent="0.25">
      <c r="A11" s="31">
        <v>3</v>
      </c>
      <c r="B11" s="14" t="s">
        <v>781</v>
      </c>
      <c r="C11" s="134">
        <v>914</v>
      </c>
      <c r="D11" s="96">
        <v>0.1</v>
      </c>
      <c r="E11" s="97">
        <f t="shared" ref="E11:E14" si="8">C11*(1+D11)</f>
        <v>1005.4000000000001</v>
      </c>
      <c r="F11" s="98" t="s">
        <v>6</v>
      </c>
      <c r="G11" s="106">
        <v>3.22</v>
      </c>
      <c r="H11" s="91">
        <f t="shared" si="4"/>
        <v>3237.3880000000004</v>
      </c>
      <c r="I11" s="92">
        <f t="shared" si="5"/>
        <v>125.72</v>
      </c>
      <c r="J11" s="93">
        <f>E11*0.08</f>
        <v>80.432000000000002</v>
      </c>
      <c r="K11" s="91">
        <f t="shared" si="6"/>
        <v>10111.911040000001</v>
      </c>
      <c r="L11" s="61">
        <f t="shared" si="7"/>
        <v>13349.299040000002</v>
      </c>
    </row>
    <row r="12" spans="1:12" s="12" customFormat="1" ht="15.75" customHeight="1" x14ac:dyDescent="0.25">
      <c r="A12" s="31">
        <v>4</v>
      </c>
      <c r="B12" s="14" t="s">
        <v>782</v>
      </c>
      <c r="C12" s="134">
        <v>75</v>
      </c>
      <c r="D12" s="96">
        <v>0.1</v>
      </c>
      <c r="E12" s="97">
        <f t="shared" si="8"/>
        <v>82.5</v>
      </c>
      <c r="F12" s="98" t="s">
        <v>6</v>
      </c>
      <c r="G12" s="106">
        <v>4.32</v>
      </c>
      <c r="H12" s="91">
        <f t="shared" si="4"/>
        <v>356.40000000000003</v>
      </c>
      <c r="I12" s="92">
        <f t="shared" si="5"/>
        <v>125.72</v>
      </c>
      <c r="J12" s="93">
        <f>E12*0.09</f>
        <v>7.4249999999999998</v>
      </c>
      <c r="K12" s="91">
        <f t="shared" si="6"/>
        <v>933.471</v>
      </c>
      <c r="L12" s="61">
        <f t="shared" si="7"/>
        <v>1289.8710000000001</v>
      </c>
    </row>
    <row r="13" spans="1:12" s="12" customFormat="1" ht="15.75" customHeight="1" x14ac:dyDescent="0.25">
      <c r="A13" s="31">
        <v>5</v>
      </c>
      <c r="B13" s="14" t="s">
        <v>783</v>
      </c>
      <c r="C13" s="134">
        <v>34</v>
      </c>
      <c r="D13" s="96">
        <v>0.1</v>
      </c>
      <c r="E13" s="97">
        <f t="shared" si="8"/>
        <v>37.400000000000006</v>
      </c>
      <c r="F13" s="98" t="s">
        <v>6</v>
      </c>
      <c r="G13" s="106">
        <v>6.33</v>
      </c>
      <c r="H13" s="91">
        <f t="shared" si="4"/>
        <v>236.74200000000005</v>
      </c>
      <c r="I13" s="92">
        <f t="shared" si="5"/>
        <v>125.72</v>
      </c>
      <c r="J13" s="93">
        <f>E13*0.1</f>
        <v>3.7400000000000007</v>
      </c>
      <c r="K13" s="91">
        <f t="shared" si="6"/>
        <v>470.19280000000009</v>
      </c>
      <c r="L13" s="61">
        <f t="shared" si="7"/>
        <v>706.93480000000011</v>
      </c>
    </row>
    <row r="14" spans="1:12" s="12" customFormat="1" ht="15.75" customHeight="1" x14ac:dyDescent="0.25">
      <c r="A14" s="31">
        <v>6</v>
      </c>
      <c r="B14" s="14" t="s">
        <v>784</v>
      </c>
      <c r="C14" s="134">
        <v>25</v>
      </c>
      <c r="D14" s="96">
        <v>0.1</v>
      </c>
      <c r="E14" s="97">
        <f t="shared" si="8"/>
        <v>27.500000000000004</v>
      </c>
      <c r="F14" s="98" t="s">
        <v>6</v>
      </c>
      <c r="G14" s="106">
        <v>8.7799999999999994</v>
      </c>
      <c r="H14" s="91">
        <f t="shared" si="4"/>
        <v>241.45000000000002</v>
      </c>
      <c r="I14" s="92">
        <f t="shared" si="5"/>
        <v>125.72</v>
      </c>
      <c r="J14" s="93">
        <f>E14*0.12</f>
        <v>3.3000000000000003</v>
      </c>
      <c r="K14" s="91">
        <f t="shared" si="6"/>
        <v>414.87600000000003</v>
      </c>
      <c r="L14" s="61">
        <f t="shared" si="7"/>
        <v>656.32600000000002</v>
      </c>
    </row>
    <row r="15" spans="1:12" s="12" customFormat="1" ht="15.75" customHeight="1" thickBot="1" x14ac:dyDescent="0.3">
      <c r="A15" s="60"/>
      <c r="B15" s="14"/>
      <c r="C15" s="134"/>
      <c r="D15" s="96"/>
      <c r="E15" s="97"/>
      <c r="F15" s="98"/>
      <c r="G15" s="107"/>
      <c r="H15" s="101"/>
      <c r="I15" s="92"/>
      <c r="J15" s="93"/>
      <c r="K15" s="101"/>
      <c r="L15" s="11"/>
    </row>
    <row r="16" spans="1:12" ht="15.75" customHeight="1" thickBot="1" x14ac:dyDescent="0.3">
      <c r="A16" s="145" t="s">
        <v>28</v>
      </c>
      <c r="B16" s="146"/>
      <c r="C16" s="108"/>
      <c r="D16" s="96"/>
      <c r="E16" s="102"/>
      <c r="F16" s="98"/>
      <c r="G16" s="99"/>
      <c r="H16" s="99"/>
      <c r="I16" s="109"/>
      <c r="J16" s="101"/>
      <c r="K16" s="92"/>
      <c r="L16" s="30"/>
    </row>
    <row r="17" spans="1:12" ht="30" x14ac:dyDescent="0.25">
      <c r="A17" s="19">
        <v>1</v>
      </c>
      <c r="B17" s="20" t="s">
        <v>1354</v>
      </c>
      <c r="C17" s="108">
        <v>2</v>
      </c>
      <c r="D17" s="96">
        <v>0</v>
      </c>
      <c r="E17" s="102">
        <f>C17*(1+D17)</f>
        <v>2</v>
      </c>
      <c r="F17" s="98" t="s">
        <v>5</v>
      </c>
      <c r="G17" s="91"/>
      <c r="H17" s="91">
        <f t="shared" ref="H17" si="9">G17*E17</f>
        <v>0</v>
      </c>
      <c r="I17" s="92">
        <f t="shared" ref="I17" si="10">L$4</f>
        <v>123.52</v>
      </c>
      <c r="J17" s="93">
        <f>E17*0.8</f>
        <v>1.6</v>
      </c>
      <c r="K17" s="91">
        <f t="shared" ref="K17" si="11">J17*I17</f>
        <v>197.63200000000001</v>
      </c>
      <c r="L17" s="61">
        <f t="shared" ref="L17" si="12">K17+H17</f>
        <v>197.63200000000001</v>
      </c>
    </row>
    <row r="18" spans="1:12" ht="30" x14ac:dyDescent="0.25">
      <c r="A18" s="19">
        <v>2</v>
      </c>
      <c r="B18" s="20" t="s">
        <v>1355</v>
      </c>
      <c r="C18" s="108">
        <v>35</v>
      </c>
      <c r="D18" s="96">
        <v>0</v>
      </c>
      <c r="E18" s="102">
        <f t="shared" ref="E18:E46" si="13">C18*(1+D18)</f>
        <v>35</v>
      </c>
      <c r="F18" s="98" t="s">
        <v>5</v>
      </c>
      <c r="G18" s="91"/>
      <c r="H18" s="91">
        <f t="shared" ref="H18" si="14">G18*E18</f>
        <v>0</v>
      </c>
      <c r="I18" s="92">
        <f t="shared" ref="I18" si="15">L$4</f>
        <v>123.52</v>
      </c>
      <c r="J18" s="93">
        <f>E18*0.8</f>
        <v>28</v>
      </c>
      <c r="K18" s="91">
        <f t="shared" ref="K18" si="16">J18*I18</f>
        <v>3458.56</v>
      </c>
      <c r="L18" s="61">
        <f t="shared" ref="L18" si="17">K18+H18</f>
        <v>3458.56</v>
      </c>
    </row>
    <row r="19" spans="1:12" ht="30" x14ac:dyDescent="0.25">
      <c r="A19" s="19">
        <v>3</v>
      </c>
      <c r="B19" s="20" t="s">
        <v>1356</v>
      </c>
      <c r="C19" s="108">
        <v>4</v>
      </c>
      <c r="D19" s="96">
        <v>0</v>
      </c>
      <c r="E19" s="102">
        <f t="shared" si="13"/>
        <v>4</v>
      </c>
      <c r="F19" s="98" t="s">
        <v>5</v>
      </c>
      <c r="G19" s="91"/>
      <c r="H19" s="91">
        <f t="shared" ref="H19:H82" si="18">G19*E19</f>
        <v>0</v>
      </c>
      <c r="I19" s="92">
        <f t="shared" ref="I19:I82" si="19">L$4</f>
        <v>123.52</v>
      </c>
      <c r="J19" s="93">
        <f t="shared" ref="J19:J74" si="20">E19*0.8</f>
        <v>3.2</v>
      </c>
      <c r="K19" s="91">
        <f t="shared" ref="K19:K82" si="21">J19*I19</f>
        <v>395.26400000000001</v>
      </c>
      <c r="L19" s="61">
        <f t="shared" ref="L19:L82" si="22">K19+H19</f>
        <v>395.26400000000001</v>
      </c>
    </row>
    <row r="20" spans="1:12" ht="30" x14ac:dyDescent="0.25">
      <c r="A20" s="19">
        <v>4</v>
      </c>
      <c r="B20" s="20" t="s">
        <v>1357</v>
      </c>
      <c r="C20" s="108">
        <v>2</v>
      </c>
      <c r="D20" s="96">
        <v>0</v>
      </c>
      <c r="E20" s="102">
        <f t="shared" ref="E20:E32" si="23">C20*(1+D20)</f>
        <v>2</v>
      </c>
      <c r="F20" s="98" t="s">
        <v>5</v>
      </c>
      <c r="G20" s="91"/>
      <c r="H20" s="91">
        <f t="shared" si="18"/>
        <v>0</v>
      </c>
      <c r="I20" s="92">
        <f t="shared" si="19"/>
        <v>123.52</v>
      </c>
      <c r="J20" s="93">
        <f t="shared" si="20"/>
        <v>1.6</v>
      </c>
      <c r="K20" s="91">
        <f t="shared" si="21"/>
        <v>197.63200000000001</v>
      </c>
      <c r="L20" s="61">
        <f t="shared" si="22"/>
        <v>197.63200000000001</v>
      </c>
    </row>
    <row r="21" spans="1:12" ht="30" x14ac:dyDescent="0.25">
      <c r="A21" s="19">
        <v>5</v>
      </c>
      <c r="B21" s="20" t="s">
        <v>1358</v>
      </c>
      <c r="C21" s="108">
        <v>2</v>
      </c>
      <c r="D21" s="96">
        <v>0</v>
      </c>
      <c r="E21" s="102">
        <f t="shared" ref="E21:E23" si="24">C21*(1+D21)</f>
        <v>2</v>
      </c>
      <c r="F21" s="98" t="s">
        <v>5</v>
      </c>
      <c r="G21" s="91"/>
      <c r="H21" s="91">
        <f t="shared" si="18"/>
        <v>0</v>
      </c>
      <c r="I21" s="92">
        <f t="shared" si="19"/>
        <v>123.52</v>
      </c>
      <c r="J21" s="93">
        <f t="shared" si="20"/>
        <v>1.6</v>
      </c>
      <c r="K21" s="91">
        <f t="shared" si="21"/>
        <v>197.63200000000001</v>
      </c>
      <c r="L21" s="61">
        <f t="shared" si="22"/>
        <v>197.63200000000001</v>
      </c>
    </row>
    <row r="22" spans="1:12" ht="30" x14ac:dyDescent="0.25">
      <c r="A22" s="19">
        <v>6</v>
      </c>
      <c r="B22" s="20" t="s">
        <v>1359</v>
      </c>
      <c r="C22" s="108">
        <v>3</v>
      </c>
      <c r="D22" s="96">
        <v>0</v>
      </c>
      <c r="E22" s="102">
        <f t="shared" si="24"/>
        <v>3</v>
      </c>
      <c r="F22" s="98" t="s">
        <v>5</v>
      </c>
      <c r="G22" s="91"/>
      <c r="H22" s="91">
        <f t="shared" si="18"/>
        <v>0</v>
      </c>
      <c r="I22" s="92">
        <f t="shared" si="19"/>
        <v>123.52</v>
      </c>
      <c r="J22" s="93">
        <f t="shared" si="20"/>
        <v>2.4000000000000004</v>
      </c>
      <c r="K22" s="91">
        <f t="shared" si="21"/>
        <v>296.44800000000004</v>
      </c>
      <c r="L22" s="61">
        <f t="shared" si="22"/>
        <v>296.44800000000004</v>
      </c>
    </row>
    <row r="23" spans="1:12" ht="30" x14ac:dyDescent="0.25">
      <c r="A23" s="19">
        <v>7</v>
      </c>
      <c r="B23" s="20" t="s">
        <v>1360</v>
      </c>
      <c r="C23" s="108">
        <v>2</v>
      </c>
      <c r="D23" s="96">
        <v>0</v>
      </c>
      <c r="E23" s="102">
        <f t="shared" si="24"/>
        <v>2</v>
      </c>
      <c r="F23" s="98" t="s">
        <v>5</v>
      </c>
      <c r="G23" s="91"/>
      <c r="H23" s="91">
        <f t="shared" si="18"/>
        <v>0</v>
      </c>
      <c r="I23" s="92">
        <f t="shared" si="19"/>
        <v>123.52</v>
      </c>
      <c r="J23" s="93">
        <f t="shared" si="20"/>
        <v>1.6</v>
      </c>
      <c r="K23" s="91">
        <f t="shared" si="21"/>
        <v>197.63200000000001</v>
      </c>
      <c r="L23" s="61">
        <f t="shared" si="22"/>
        <v>197.63200000000001</v>
      </c>
    </row>
    <row r="24" spans="1:12" ht="30" x14ac:dyDescent="0.25">
      <c r="A24" s="19">
        <v>8</v>
      </c>
      <c r="B24" s="20" t="s">
        <v>1361</v>
      </c>
      <c r="C24" s="108">
        <v>7</v>
      </c>
      <c r="D24" s="96">
        <v>0</v>
      </c>
      <c r="E24" s="102">
        <f t="shared" si="23"/>
        <v>7</v>
      </c>
      <c r="F24" s="98" t="s">
        <v>5</v>
      </c>
      <c r="G24" s="91"/>
      <c r="H24" s="91">
        <f t="shared" si="18"/>
        <v>0</v>
      </c>
      <c r="I24" s="92">
        <f t="shared" si="19"/>
        <v>123.52</v>
      </c>
      <c r="J24" s="93">
        <f t="shared" si="20"/>
        <v>5.6000000000000005</v>
      </c>
      <c r="K24" s="91">
        <f t="shared" si="21"/>
        <v>691.71199999999999</v>
      </c>
      <c r="L24" s="61">
        <f t="shared" si="22"/>
        <v>691.71199999999999</v>
      </c>
    </row>
    <row r="25" spans="1:12" ht="30" x14ac:dyDescent="0.25">
      <c r="A25" s="19">
        <v>9</v>
      </c>
      <c r="B25" s="20" t="s">
        <v>1362</v>
      </c>
      <c r="C25" s="108">
        <v>1</v>
      </c>
      <c r="D25" s="96">
        <v>0</v>
      </c>
      <c r="E25" s="102">
        <f t="shared" si="23"/>
        <v>1</v>
      </c>
      <c r="F25" s="98" t="s">
        <v>5</v>
      </c>
      <c r="G25" s="91"/>
      <c r="H25" s="91">
        <f t="shared" si="18"/>
        <v>0</v>
      </c>
      <c r="I25" s="92">
        <f t="shared" si="19"/>
        <v>123.52</v>
      </c>
      <c r="J25" s="93">
        <f t="shared" si="20"/>
        <v>0.8</v>
      </c>
      <c r="K25" s="91">
        <f t="shared" si="21"/>
        <v>98.816000000000003</v>
      </c>
      <c r="L25" s="61">
        <f t="shared" si="22"/>
        <v>98.816000000000003</v>
      </c>
    </row>
    <row r="26" spans="1:12" ht="30" x14ac:dyDescent="0.25">
      <c r="A26" s="19">
        <v>10</v>
      </c>
      <c r="B26" s="20" t="s">
        <v>1363</v>
      </c>
      <c r="C26" s="108">
        <v>2</v>
      </c>
      <c r="D26" s="96">
        <v>0</v>
      </c>
      <c r="E26" s="102">
        <f t="shared" si="23"/>
        <v>2</v>
      </c>
      <c r="F26" s="98" t="s">
        <v>5</v>
      </c>
      <c r="G26" s="91"/>
      <c r="H26" s="91">
        <f t="shared" si="18"/>
        <v>0</v>
      </c>
      <c r="I26" s="92">
        <f t="shared" si="19"/>
        <v>123.52</v>
      </c>
      <c r="J26" s="93">
        <f t="shared" si="20"/>
        <v>1.6</v>
      </c>
      <c r="K26" s="91">
        <f t="shared" si="21"/>
        <v>197.63200000000001</v>
      </c>
      <c r="L26" s="61">
        <f t="shared" si="22"/>
        <v>197.63200000000001</v>
      </c>
    </row>
    <row r="27" spans="1:12" ht="30" x14ac:dyDescent="0.25">
      <c r="A27" s="19">
        <v>11</v>
      </c>
      <c r="B27" s="20" t="s">
        <v>1364</v>
      </c>
      <c r="C27" s="108">
        <v>2</v>
      </c>
      <c r="D27" s="96">
        <v>0</v>
      </c>
      <c r="E27" s="102">
        <f t="shared" si="23"/>
        <v>2</v>
      </c>
      <c r="F27" s="98" t="s">
        <v>5</v>
      </c>
      <c r="G27" s="91"/>
      <c r="H27" s="91">
        <f t="shared" si="18"/>
        <v>0</v>
      </c>
      <c r="I27" s="92">
        <f t="shared" si="19"/>
        <v>123.52</v>
      </c>
      <c r="J27" s="93">
        <f t="shared" si="20"/>
        <v>1.6</v>
      </c>
      <c r="K27" s="91">
        <f t="shared" si="21"/>
        <v>197.63200000000001</v>
      </c>
      <c r="L27" s="61">
        <f t="shared" si="22"/>
        <v>197.63200000000001</v>
      </c>
    </row>
    <row r="28" spans="1:12" ht="30" x14ac:dyDescent="0.25">
      <c r="A28" s="19">
        <v>12</v>
      </c>
      <c r="B28" s="20" t="s">
        <v>1365</v>
      </c>
      <c r="C28" s="108">
        <v>5</v>
      </c>
      <c r="D28" s="96">
        <v>0</v>
      </c>
      <c r="E28" s="102">
        <f t="shared" si="23"/>
        <v>5</v>
      </c>
      <c r="F28" s="98" t="s">
        <v>5</v>
      </c>
      <c r="G28" s="91"/>
      <c r="H28" s="91">
        <f t="shared" si="18"/>
        <v>0</v>
      </c>
      <c r="I28" s="92">
        <f t="shared" si="19"/>
        <v>123.52</v>
      </c>
      <c r="J28" s="93">
        <f t="shared" si="20"/>
        <v>4</v>
      </c>
      <c r="K28" s="91">
        <f t="shared" si="21"/>
        <v>494.08</v>
      </c>
      <c r="L28" s="61">
        <f t="shared" si="22"/>
        <v>494.08</v>
      </c>
    </row>
    <row r="29" spans="1:12" ht="30" x14ac:dyDescent="0.25">
      <c r="A29" s="19">
        <v>13</v>
      </c>
      <c r="B29" s="20" t="s">
        <v>1366</v>
      </c>
      <c r="C29" s="108">
        <v>2</v>
      </c>
      <c r="D29" s="96">
        <v>0</v>
      </c>
      <c r="E29" s="102">
        <f t="shared" si="23"/>
        <v>2</v>
      </c>
      <c r="F29" s="98" t="s">
        <v>5</v>
      </c>
      <c r="G29" s="91"/>
      <c r="H29" s="91">
        <f t="shared" si="18"/>
        <v>0</v>
      </c>
      <c r="I29" s="92">
        <f t="shared" si="19"/>
        <v>123.52</v>
      </c>
      <c r="J29" s="93">
        <f t="shared" si="20"/>
        <v>1.6</v>
      </c>
      <c r="K29" s="91">
        <f t="shared" si="21"/>
        <v>197.63200000000001</v>
      </c>
      <c r="L29" s="61">
        <f t="shared" si="22"/>
        <v>197.63200000000001</v>
      </c>
    </row>
    <row r="30" spans="1:12" ht="30" x14ac:dyDescent="0.25">
      <c r="A30" s="19">
        <v>14</v>
      </c>
      <c r="B30" s="20" t="s">
        <v>1367</v>
      </c>
      <c r="C30" s="108">
        <v>2</v>
      </c>
      <c r="D30" s="96">
        <v>0</v>
      </c>
      <c r="E30" s="102">
        <f t="shared" si="23"/>
        <v>2</v>
      </c>
      <c r="F30" s="98" t="s">
        <v>5</v>
      </c>
      <c r="G30" s="91"/>
      <c r="H30" s="91">
        <f t="shared" si="18"/>
        <v>0</v>
      </c>
      <c r="I30" s="92">
        <f t="shared" si="19"/>
        <v>123.52</v>
      </c>
      <c r="J30" s="93">
        <f t="shared" si="20"/>
        <v>1.6</v>
      </c>
      <c r="K30" s="91">
        <f t="shared" si="21"/>
        <v>197.63200000000001</v>
      </c>
      <c r="L30" s="61">
        <f t="shared" si="22"/>
        <v>197.63200000000001</v>
      </c>
    </row>
    <row r="31" spans="1:12" ht="30" x14ac:dyDescent="0.25">
      <c r="A31" s="19">
        <v>15</v>
      </c>
      <c r="B31" s="20" t="s">
        <v>1368</v>
      </c>
      <c r="C31" s="108">
        <v>1</v>
      </c>
      <c r="D31" s="96">
        <v>0</v>
      </c>
      <c r="E31" s="102">
        <f t="shared" si="23"/>
        <v>1</v>
      </c>
      <c r="F31" s="98" t="s">
        <v>5</v>
      </c>
      <c r="G31" s="91"/>
      <c r="H31" s="91">
        <f t="shared" si="18"/>
        <v>0</v>
      </c>
      <c r="I31" s="92">
        <f t="shared" si="19"/>
        <v>123.52</v>
      </c>
      <c r="J31" s="93">
        <f t="shared" si="20"/>
        <v>0.8</v>
      </c>
      <c r="K31" s="91">
        <f t="shared" si="21"/>
        <v>98.816000000000003</v>
      </c>
      <c r="L31" s="61">
        <f t="shared" si="22"/>
        <v>98.816000000000003</v>
      </c>
    </row>
    <row r="32" spans="1:12" ht="30" x14ac:dyDescent="0.25">
      <c r="A32" s="19">
        <v>16</v>
      </c>
      <c r="B32" s="20" t="s">
        <v>1369</v>
      </c>
      <c r="C32" s="108">
        <v>6</v>
      </c>
      <c r="D32" s="96">
        <v>0</v>
      </c>
      <c r="E32" s="102">
        <f t="shared" si="23"/>
        <v>6</v>
      </c>
      <c r="F32" s="98" t="s">
        <v>5</v>
      </c>
      <c r="G32" s="91"/>
      <c r="H32" s="91">
        <f t="shared" si="18"/>
        <v>0</v>
      </c>
      <c r="I32" s="92">
        <f t="shared" si="19"/>
        <v>123.52</v>
      </c>
      <c r="J32" s="93">
        <f t="shared" si="20"/>
        <v>4.8000000000000007</v>
      </c>
      <c r="K32" s="91">
        <f t="shared" si="21"/>
        <v>592.89600000000007</v>
      </c>
      <c r="L32" s="61">
        <f t="shared" si="22"/>
        <v>592.89600000000007</v>
      </c>
    </row>
    <row r="33" spans="1:12" ht="30" x14ac:dyDescent="0.25">
      <c r="A33" s="19">
        <v>17</v>
      </c>
      <c r="B33" s="20" t="s">
        <v>1370</v>
      </c>
      <c r="C33" s="108">
        <v>4</v>
      </c>
      <c r="D33" s="96">
        <v>0</v>
      </c>
      <c r="E33" s="102">
        <f t="shared" si="13"/>
        <v>4</v>
      </c>
      <c r="F33" s="98" t="s">
        <v>5</v>
      </c>
      <c r="G33" s="91"/>
      <c r="H33" s="91">
        <f t="shared" si="18"/>
        <v>0</v>
      </c>
      <c r="I33" s="92">
        <f t="shared" si="19"/>
        <v>123.52</v>
      </c>
      <c r="J33" s="93">
        <f t="shared" si="20"/>
        <v>3.2</v>
      </c>
      <c r="K33" s="91">
        <f t="shared" si="21"/>
        <v>395.26400000000001</v>
      </c>
      <c r="L33" s="61">
        <f t="shared" si="22"/>
        <v>395.26400000000001</v>
      </c>
    </row>
    <row r="34" spans="1:12" ht="30" x14ac:dyDescent="0.25">
      <c r="A34" s="19">
        <v>18</v>
      </c>
      <c r="B34" s="20" t="s">
        <v>1371</v>
      </c>
      <c r="C34" s="108">
        <v>5</v>
      </c>
      <c r="D34" s="96">
        <v>0</v>
      </c>
      <c r="E34" s="102">
        <f t="shared" si="13"/>
        <v>5</v>
      </c>
      <c r="F34" s="98" t="s">
        <v>5</v>
      </c>
      <c r="G34" s="91"/>
      <c r="H34" s="91">
        <f t="shared" si="18"/>
        <v>0</v>
      </c>
      <c r="I34" s="92">
        <f t="shared" si="19"/>
        <v>123.52</v>
      </c>
      <c r="J34" s="93">
        <f t="shared" si="20"/>
        <v>4</v>
      </c>
      <c r="K34" s="91">
        <f t="shared" si="21"/>
        <v>494.08</v>
      </c>
      <c r="L34" s="61">
        <f t="shared" si="22"/>
        <v>494.08</v>
      </c>
    </row>
    <row r="35" spans="1:12" ht="30" x14ac:dyDescent="0.25">
      <c r="A35" s="19">
        <v>19</v>
      </c>
      <c r="B35" s="20" t="s">
        <v>1372</v>
      </c>
      <c r="C35" s="108">
        <v>10</v>
      </c>
      <c r="D35" s="96">
        <v>0</v>
      </c>
      <c r="E35" s="102">
        <f t="shared" si="13"/>
        <v>10</v>
      </c>
      <c r="F35" s="98" t="s">
        <v>5</v>
      </c>
      <c r="G35" s="91"/>
      <c r="H35" s="91">
        <f t="shared" si="18"/>
        <v>0</v>
      </c>
      <c r="I35" s="92">
        <f t="shared" si="19"/>
        <v>123.52</v>
      </c>
      <c r="J35" s="93">
        <f t="shared" si="20"/>
        <v>8</v>
      </c>
      <c r="K35" s="91">
        <f t="shared" si="21"/>
        <v>988.16</v>
      </c>
      <c r="L35" s="61">
        <f t="shared" si="22"/>
        <v>988.16</v>
      </c>
    </row>
    <row r="36" spans="1:12" ht="30" x14ac:dyDescent="0.25">
      <c r="A36" s="19">
        <v>20</v>
      </c>
      <c r="B36" s="20" t="s">
        <v>1373</v>
      </c>
      <c r="C36" s="108">
        <v>19</v>
      </c>
      <c r="D36" s="96">
        <v>0</v>
      </c>
      <c r="E36" s="102">
        <f t="shared" si="13"/>
        <v>19</v>
      </c>
      <c r="F36" s="98" t="s">
        <v>5</v>
      </c>
      <c r="G36" s="91"/>
      <c r="H36" s="91">
        <f t="shared" si="18"/>
        <v>0</v>
      </c>
      <c r="I36" s="92">
        <f t="shared" si="19"/>
        <v>123.52</v>
      </c>
      <c r="J36" s="93">
        <f t="shared" si="20"/>
        <v>15.200000000000001</v>
      </c>
      <c r="K36" s="91">
        <f t="shared" si="21"/>
        <v>1877.5040000000001</v>
      </c>
      <c r="L36" s="61">
        <f t="shared" si="22"/>
        <v>1877.5040000000001</v>
      </c>
    </row>
    <row r="37" spans="1:12" ht="30" x14ac:dyDescent="0.25">
      <c r="A37" s="19">
        <v>21</v>
      </c>
      <c r="B37" s="20" t="s">
        <v>1374</v>
      </c>
      <c r="C37" s="108">
        <v>11</v>
      </c>
      <c r="D37" s="96">
        <v>0</v>
      </c>
      <c r="E37" s="102">
        <f t="shared" si="13"/>
        <v>11</v>
      </c>
      <c r="F37" s="98" t="s">
        <v>5</v>
      </c>
      <c r="G37" s="91"/>
      <c r="H37" s="91">
        <f t="shared" si="18"/>
        <v>0</v>
      </c>
      <c r="I37" s="92">
        <f t="shared" si="19"/>
        <v>123.52</v>
      </c>
      <c r="J37" s="93">
        <f t="shared" si="20"/>
        <v>8.8000000000000007</v>
      </c>
      <c r="K37" s="91">
        <f t="shared" si="21"/>
        <v>1086.9760000000001</v>
      </c>
      <c r="L37" s="61">
        <f t="shared" si="22"/>
        <v>1086.9760000000001</v>
      </c>
    </row>
    <row r="38" spans="1:12" ht="30" x14ac:dyDescent="0.25">
      <c r="A38" s="19">
        <v>22</v>
      </c>
      <c r="B38" s="20" t="s">
        <v>1375</v>
      </c>
      <c r="C38" s="108">
        <v>8</v>
      </c>
      <c r="D38" s="96">
        <v>0</v>
      </c>
      <c r="E38" s="102">
        <f t="shared" si="13"/>
        <v>8</v>
      </c>
      <c r="F38" s="98" t="s">
        <v>5</v>
      </c>
      <c r="G38" s="91"/>
      <c r="H38" s="91">
        <f t="shared" si="18"/>
        <v>0</v>
      </c>
      <c r="I38" s="92">
        <f t="shared" si="19"/>
        <v>123.52</v>
      </c>
      <c r="J38" s="93">
        <f t="shared" si="20"/>
        <v>6.4</v>
      </c>
      <c r="K38" s="91">
        <f t="shared" si="21"/>
        <v>790.52800000000002</v>
      </c>
      <c r="L38" s="61">
        <f t="shared" si="22"/>
        <v>790.52800000000002</v>
      </c>
    </row>
    <row r="39" spans="1:12" ht="30" x14ac:dyDescent="0.25">
      <c r="A39" s="19">
        <v>23</v>
      </c>
      <c r="B39" s="20" t="s">
        <v>1376</v>
      </c>
      <c r="C39" s="108">
        <v>6</v>
      </c>
      <c r="D39" s="96">
        <v>0</v>
      </c>
      <c r="E39" s="102">
        <f t="shared" si="13"/>
        <v>6</v>
      </c>
      <c r="F39" s="98" t="s">
        <v>5</v>
      </c>
      <c r="G39" s="91"/>
      <c r="H39" s="91">
        <f t="shared" si="18"/>
        <v>0</v>
      </c>
      <c r="I39" s="92">
        <f t="shared" si="19"/>
        <v>123.52</v>
      </c>
      <c r="J39" s="93">
        <f t="shared" si="20"/>
        <v>4.8000000000000007</v>
      </c>
      <c r="K39" s="91">
        <f t="shared" si="21"/>
        <v>592.89600000000007</v>
      </c>
      <c r="L39" s="61">
        <f t="shared" si="22"/>
        <v>592.89600000000007</v>
      </c>
    </row>
    <row r="40" spans="1:12" ht="30" x14ac:dyDescent="0.25">
      <c r="A40" s="19">
        <v>24</v>
      </c>
      <c r="B40" s="20" t="s">
        <v>1377</v>
      </c>
      <c r="C40" s="108">
        <v>5</v>
      </c>
      <c r="D40" s="96">
        <v>0</v>
      </c>
      <c r="E40" s="102">
        <f t="shared" si="13"/>
        <v>5</v>
      </c>
      <c r="F40" s="98" t="s">
        <v>5</v>
      </c>
      <c r="G40" s="91"/>
      <c r="H40" s="91">
        <f t="shared" si="18"/>
        <v>0</v>
      </c>
      <c r="I40" s="92">
        <f t="shared" si="19"/>
        <v>123.52</v>
      </c>
      <c r="J40" s="93">
        <f t="shared" si="20"/>
        <v>4</v>
      </c>
      <c r="K40" s="91">
        <f t="shared" si="21"/>
        <v>494.08</v>
      </c>
      <c r="L40" s="61">
        <f t="shared" si="22"/>
        <v>494.08</v>
      </c>
    </row>
    <row r="41" spans="1:12" ht="30" x14ac:dyDescent="0.25">
      <c r="A41" s="19">
        <v>25</v>
      </c>
      <c r="B41" s="20" t="s">
        <v>1378</v>
      </c>
      <c r="C41" s="108">
        <v>3</v>
      </c>
      <c r="D41" s="96">
        <v>0</v>
      </c>
      <c r="E41" s="102">
        <f t="shared" si="13"/>
        <v>3</v>
      </c>
      <c r="F41" s="98" t="s">
        <v>5</v>
      </c>
      <c r="G41" s="91"/>
      <c r="H41" s="91">
        <f t="shared" si="18"/>
        <v>0</v>
      </c>
      <c r="I41" s="92">
        <f t="shared" si="19"/>
        <v>123.52</v>
      </c>
      <c r="J41" s="93">
        <f t="shared" si="20"/>
        <v>2.4000000000000004</v>
      </c>
      <c r="K41" s="91">
        <f t="shared" si="21"/>
        <v>296.44800000000004</v>
      </c>
      <c r="L41" s="61">
        <f t="shared" si="22"/>
        <v>296.44800000000004</v>
      </c>
    </row>
    <row r="42" spans="1:12" ht="30" x14ac:dyDescent="0.25">
      <c r="A42" s="19">
        <v>26</v>
      </c>
      <c r="B42" s="20" t="s">
        <v>1379</v>
      </c>
      <c r="C42" s="108">
        <v>1</v>
      </c>
      <c r="D42" s="96">
        <v>0</v>
      </c>
      <c r="E42" s="102">
        <f t="shared" si="13"/>
        <v>1</v>
      </c>
      <c r="F42" s="98" t="s">
        <v>5</v>
      </c>
      <c r="G42" s="91"/>
      <c r="H42" s="91">
        <f t="shared" si="18"/>
        <v>0</v>
      </c>
      <c r="I42" s="92">
        <f t="shared" si="19"/>
        <v>123.52</v>
      </c>
      <c r="J42" s="93">
        <f t="shared" si="20"/>
        <v>0.8</v>
      </c>
      <c r="K42" s="91">
        <f t="shared" si="21"/>
        <v>98.816000000000003</v>
      </c>
      <c r="L42" s="61">
        <f t="shared" si="22"/>
        <v>98.816000000000003</v>
      </c>
    </row>
    <row r="43" spans="1:12" ht="30" x14ac:dyDescent="0.25">
      <c r="A43" s="19">
        <v>27</v>
      </c>
      <c r="B43" s="20" t="s">
        <v>1380</v>
      </c>
      <c r="C43" s="108">
        <v>4</v>
      </c>
      <c r="D43" s="96">
        <v>0</v>
      </c>
      <c r="E43" s="102">
        <f t="shared" si="13"/>
        <v>4</v>
      </c>
      <c r="F43" s="98" t="s">
        <v>5</v>
      </c>
      <c r="G43" s="91"/>
      <c r="H43" s="91">
        <f t="shared" si="18"/>
        <v>0</v>
      </c>
      <c r="I43" s="92">
        <f t="shared" si="19"/>
        <v>123.52</v>
      </c>
      <c r="J43" s="93">
        <f t="shared" si="20"/>
        <v>3.2</v>
      </c>
      <c r="K43" s="91">
        <f t="shared" si="21"/>
        <v>395.26400000000001</v>
      </c>
      <c r="L43" s="61">
        <f t="shared" si="22"/>
        <v>395.26400000000001</v>
      </c>
    </row>
    <row r="44" spans="1:12" ht="30" x14ac:dyDescent="0.25">
      <c r="A44" s="19">
        <v>28</v>
      </c>
      <c r="B44" s="20" t="s">
        <v>1381</v>
      </c>
      <c r="C44" s="108">
        <v>2</v>
      </c>
      <c r="D44" s="96">
        <v>0</v>
      </c>
      <c r="E44" s="102">
        <f t="shared" si="13"/>
        <v>2</v>
      </c>
      <c r="F44" s="98" t="s">
        <v>5</v>
      </c>
      <c r="G44" s="91"/>
      <c r="H44" s="91">
        <f t="shared" si="18"/>
        <v>0</v>
      </c>
      <c r="I44" s="92">
        <f t="shared" si="19"/>
        <v>123.52</v>
      </c>
      <c r="J44" s="93">
        <f t="shared" si="20"/>
        <v>1.6</v>
      </c>
      <c r="K44" s="91">
        <f t="shared" si="21"/>
        <v>197.63200000000001</v>
      </c>
      <c r="L44" s="61">
        <f t="shared" si="22"/>
        <v>197.63200000000001</v>
      </c>
    </row>
    <row r="45" spans="1:12" ht="30" x14ac:dyDescent="0.25">
      <c r="A45" s="19">
        <v>29</v>
      </c>
      <c r="B45" s="20" t="s">
        <v>1382</v>
      </c>
      <c r="C45" s="108">
        <v>4</v>
      </c>
      <c r="D45" s="96">
        <v>0</v>
      </c>
      <c r="E45" s="102">
        <f t="shared" si="13"/>
        <v>4</v>
      </c>
      <c r="F45" s="98" t="s">
        <v>5</v>
      </c>
      <c r="G45" s="91"/>
      <c r="H45" s="91">
        <f t="shared" si="18"/>
        <v>0</v>
      </c>
      <c r="I45" s="92">
        <f t="shared" si="19"/>
        <v>123.52</v>
      </c>
      <c r="J45" s="93">
        <f t="shared" si="20"/>
        <v>3.2</v>
      </c>
      <c r="K45" s="91">
        <f t="shared" si="21"/>
        <v>395.26400000000001</v>
      </c>
      <c r="L45" s="61">
        <f t="shared" si="22"/>
        <v>395.26400000000001</v>
      </c>
    </row>
    <row r="46" spans="1:12" ht="30" x14ac:dyDescent="0.25">
      <c r="A46" s="19">
        <v>30</v>
      </c>
      <c r="B46" s="20" t="s">
        <v>1383</v>
      </c>
      <c r="C46" s="108">
        <v>3</v>
      </c>
      <c r="D46" s="96">
        <v>0</v>
      </c>
      <c r="E46" s="102">
        <f t="shared" si="13"/>
        <v>3</v>
      </c>
      <c r="F46" s="98" t="s">
        <v>5</v>
      </c>
      <c r="G46" s="91"/>
      <c r="H46" s="91">
        <f t="shared" si="18"/>
        <v>0</v>
      </c>
      <c r="I46" s="92">
        <f t="shared" si="19"/>
        <v>123.52</v>
      </c>
      <c r="J46" s="93">
        <f t="shared" si="20"/>
        <v>2.4000000000000004</v>
      </c>
      <c r="K46" s="91">
        <f t="shared" si="21"/>
        <v>296.44800000000004</v>
      </c>
      <c r="L46" s="61">
        <f t="shared" si="22"/>
        <v>296.44800000000004</v>
      </c>
    </row>
    <row r="47" spans="1:12" ht="30" x14ac:dyDescent="0.25">
      <c r="A47" s="19">
        <v>31</v>
      </c>
      <c r="B47" s="20" t="s">
        <v>1384</v>
      </c>
      <c r="C47" s="108">
        <v>2</v>
      </c>
      <c r="D47" s="96">
        <v>0</v>
      </c>
      <c r="E47" s="102">
        <f t="shared" ref="E47:E48" si="25">C47*(1+D47)</f>
        <v>2</v>
      </c>
      <c r="F47" s="98" t="s">
        <v>5</v>
      </c>
      <c r="G47" s="91"/>
      <c r="H47" s="91">
        <f t="shared" si="18"/>
        <v>0</v>
      </c>
      <c r="I47" s="92">
        <f t="shared" si="19"/>
        <v>123.52</v>
      </c>
      <c r="J47" s="93">
        <f t="shared" si="20"/>
        <v>1.6</v>
      </c>
      <c r="K47" s="91">
        <f t="shared" si="21"/>
        <v>197.63200000000001</v>
      </c>
      <c r="L47" s="61">
        <f t="shared" si="22"/>
        <v>197.63200000000001</v>
      </c>
    </row>
    <row r="48" spans="1:12" ht="30" x14ac:dyDescent="0.25">
      <c r="A48" s="19">
        <v>32</v>
      </c>
      <c r="B48" s="20" t="s">
        <v>1385</v>
      </c>
      <c r="C48" s="108">
        <v>5</v>
      </c>
      <c r="D48" s="96">
        <v>0</v>
      </c>
      <c r="E48" s="102">
        <f t="shared" si="25"/>
        <v>5</v>
      </c>
      <c r="F48" s="98" t="s">
        <v>5</v>
      </c>
      <c r="G48" s="91"/>
      <c r="H48" s="91">
        <f t="shared" si="18"/>
        <v>0</v>
      </c>
      <c r="I48" s="92">
        <f t="shared" si="19"/>
        <v>123.52</v>
      </c>
      <c r="J48" s="93">
        <f t="shared" si="20"/>
        <v>4</v>
      </c>
      <c r="K48" s="91">
        <f t="shared" si="21"/>
        <v>494.08</v>
      </c>
      <c r="L48" s="61">
        <f t="shared" si="22"/>
        <v>494.08</v>
      </c>
    </row>
    <row r="49" spans="1:12" ht="30" x14ac:dyDescent="0.25">
      <c r="A49" s="19">
        <v>33</v>
      </c>
      <c r="B49" s="20" t="s">
        <v>1386</v>
      </c>
      <c r="C49" s="108">
        <v>8</v>
      </c>
      <c r="D49" s="96">
        <v>0</v>
      </c>
      <c r="E49" s="102">
        <f t="shared" ref="E49:E64" si="26">C49*(1+D49)</f>
        <v>8</v>
      </c>
      <c r="F49" s="98" t="s">
        <v>5</v>
      </c>
      <c r="G49" s="91"/>
      <c r="H49" s="91">
        <f t="shared" si="18"/>
        <v>0</v>
      </c>
      <c r="I49" s="92">
        <f t="shared" si="19"/>
        <v>123.52</v>
      </c>
      <c r="J49" s="93">
        <f t="shared" si="20"/>
        <v>6.4</v>
      </c>
      <c r="K49" s="91">
        <f t="shared" si="21"/>
        <v>790.52800000000002</v>
      </c>
      <c r="L49" s="61">
        <f t="shared" si="22"/>
        <v>790.52800000000002</v>
      </c>
    </row>
    <row r="50" spans="1:12" ht="30" x14ac:dyDescent="0.25">
      <c r="A50" s="19">
        <v>34</v>
      </c>
      <c r="B50" s="20" t="s">
        <v>1387</v>
      </c>
      <c r="C50" s="108">
        <v>2</v>
      </c>
      <c r="D50" s="96">
        <v>0</v>
      </c>
      <c r="E50" s="102">
        <f t="shared" si="26"/>
        <v>2</v>
      </c>
      <c r="F50" s="98" t="s">
        <v>5</v>
      </c>
      <c r="G50" s="91"/>
      <c r="H50" s="91">
        <f t="shared" si="18"/>
        <v>0</v>
      </c>
      <c r="I50" s="92">
        <f t="shared" si="19"/>
        <v>123.52</v>
      </c>
      <c r="J50" s="93">
        <f t="shared" si="20"/>
        <v>1.6</v>
      </c>
      <c r="K50" s="91">
        <f t="shared" si="21"/>
        <v>197.63200000000001</v>
      </c>
      <c r="L50" s="61">
        <f t="shared" si="22"/>
        <v>197.63200000000001</v>
      </c>
    </row>
    <row r="51" spans="1:12" ht="30" x14ac:dyDescent="0.25">
      <c r="A51" s="19">
        <v>35</v>
      </c>
      <c r="B51" s="20" t="s">
        <v>1388</v>
      </c>
      <c r="C51" s="108">
        <v>2</v>
      </c>
      <c r="D51" s="96">
        <v>0</v>
      </c>
      <c r="E51" s="102">
        <f t="shared" si="26"/>
        <v>2</v>
      </c>
      <c r="F51" s="98" t="s">
        <v>5</v>
      </c>
      <c r="G51" s="91"/>
      <c r="H51" s="91">
        <f t="shared" si="18"/>
        <v>0</v>
      </c>
      <c r="I51" s="92">
        <f t="shared" si="19"/>
        <v>123.52</v>
      </c>
      <c r="J51" s="93">
        <f t="shared" si="20"/>
        <v>1.6</v>
      </c>
      <c r="K51" s="91">
        <f t="shared" si="21"/>
        <v>197.63200000000001</v>
      </c>
      <c r="L51" s="61">
        <f t="shared" si="22"/>
        <v>197.63200000000001</v>
      </c>
    </row>
    <row r="52" spans="1:12" ht="30" x14ac:dyDescent="0.25">
      <c r="A52" s="19">
        <v>36</v>
      </c>
      <c r="B52" s="20" t="s">
        <v>1389</v>
      </c>
      <c r="C52" s="108">
        <v>2</v>
      </c>
      <c r="D52" s="96">
        <v>0</v>
      </c>
      <c r="E52" s="102">
        <f t="shared" si="26"/>
        <v>2</v>
      </c>
      <c r="F52" s="98" t="s">
        <v>5</v>
      </c>
      <c r="G52" s="91"/>
      <c r="H52" s="91">
        <f t="shared" si="18"/>
        <v>0</v>
      </c>
      <c r="I52" s="92">
        <f t="shared" si="19"/>
        <v>123.52</v>
      </c>
      <c r="J52" s="93">
        <f t="shared" si="20"/>
        <v>1.6</v>
      </c>
      <c r="K52" s="91">
        <f t="shared" si="21"/>
        <v>197.63200000000001</v>
      </c>
      <c r="L52" s="61">
        <f t="shared" si="22"/>
        <v>197.63200000000001</v>
      </c>
    </row>
    <row r="53" spans="1:12" ht="30" x14ac:dyDescent="0.25">
      <c r="A53" s="19">
        <v>37</v>
      </c>
      <c r="B53" s="20" t="s">
        <v>1390</v>
      </c>
      <c r="C53" s="108">
        <v>2</v>
      </c>
      <c r="D53" s="96">
        <v>0</v>
      </c>
      <c r="E53" s="102">
        <f t="shared" si="26"/>
        <v>2</v>
      </c>
      <c r="F53" s="98" t="s">
        <v>5</v>
      </c>
      <c r="G53" s="91"/>
      <c r="H53" s="91">
        <f t="shared" si="18"/>
        <v>0</v>
      </c>
      <c r="I53" s="92">
        <f t="shared" si="19"/>
        <v>123.52</v>
      </c>
      <c r="J53" s="93">
        <f t="shared" si="20"/>
        <v>1.6</v>
      </c>
      <c r="K53" s="91">
        <f t="shared" si="21"/>
        <v>197.63200000000001</v>
      </c>
      <c r="L53" s="61">
        <f t="shared" si="22"/>
        <v>197.63200000000001</v>
      </c>
    </row>
    <row r="54" spans="1:12" ht="30" x14ac:dyDescent="0.25">
      <c r="A54" s="19">
        <v>38</v>
      </c>
      <c r="B54" s="20" t="s">
        <v>1391</v>
      </c>
      <c r="C54" s="108">
        <v>1</v>
      </c>
      <c r="D54" s="96">
        <v>0</v>
      </c>
      <c r="E54" s="102">
        <f t="shared" si="26"/>
        <v>1</v>
      </c>
      <c r="F54" s="98" t="s">
        <v>5</v>
      </c>
      <c r="G54" s="91"/>
      <c r="H54" s="91">
        <f t="shared" si="18"/>
        <v>0</v>
      </c>
      <c r="I54" s="92">
        <f t="shared" si="19"/>
        <v>123.52</v>
      </c>
      <c r="J54" s="93">
        <f t="shared" si="20"/>
        <v>0.8</v>
      </c>
      <c r="K54" s="91">
        <f t="shared" si="21"/>
        <v>98.816000000000003</v>
      </c>
      <c r="L54" s="61">
        <f t="shared" si="22"/>
        <v>98.816000000000003</v>
      </c>
    </row>
    <row r="55" spans="1:12" ht="30" x14ac:dyDescent="0.25">
      <c r="A55" s="19">
        <v>39</v>
      </c>
      <c r="B55" s="20" t="s">
        <v>1392</v>
      </c>
      <c r="C55" s="108">
        <v>1</v>
      </c>
      <c r="D55" s="96">
        <v>0</v>
      </c>
      <c r="E55" s="102">
        <f t="shared" si="26"/>
        <v>1</v>
      </c>
      <c r="F55" s="98" t="s">
        <v>5</v>
      </c>
      <c r="G55" s="91"/>
      <c r="H55" s="91">
        <f t="shared" si="18"/>
        <v>0</v>
      </c>
      <c r="I55" s="92">
        <f t="shared" si="19"/>
        <v>123.52</v>
      </c>
      <c r="J55" s="93">
        <f t="shared" si="20"/>
        <v>0.8</v>
      </c>
      <c r="K55" s="91">
        <f t="shared" si="21"/>
        <v>98.816000000000003</v>
      </c>
      <c r="L55" s="61">
        <f t="shared" si="22"/>
        <v>98.816000000000003</v>
      </c>
    </row>
    <row r="56" spans="1:12" ht="30" x14ac:dyDescent="0.25">
      <c r="A56" s="19">
        <v>40</v>
      </c>
      <c r="B56" s="20" t="s">
        <v>1393</v>
      </c>
      <c r="C56" s="108">
        <v>9</v>
      </c>
      <c r="D56" s="96">
        <v>0</v>
      </c>
      <c r="E56" s="102">
        <f t="shared" si="26"/>
        <v>9</v>
      </c>
      <c r="F56" s="98" t="s">
        <v>5</v>
      </c>
      <c r="G56" s="91"/>
      <c r="H56" s="91">
        <f t="shared" si="18"/>
        <v>0</v>
      </c>
      <c r="I56" s="92">
        <f t="shared" si="19"/>
        <v>123.52</v>
      </c>
      <c r="J56" s="93">
        <f t="shared" si="20"/>
        <v>7.2</v>
      </c>
      <c r="K56" s="91">
        <f t="shared" si="21"/>
        <v>889.34399999999994</v>
      </c>
      <c r="L56" s="61">
        <f t="shared" si="22"/>
        <v>889.34399999999994</v>
      </c>
    </row>
    <row r="57" spans="1:12" ht="30" x14ac:dyDescent="0.25">
      <c r="A57" s="19">
        <v>41</v>
      </c>
      <c r="B57" s="20" t="s">
        <v>1394</v>
      </c>
      <c r="C57" s="108">
        <v>11</v>
      </c>
      <c r="D57" s="96">
        <v>0</v>
      </c>
      <c r="E57" s="102">
        <f t="shared" si="26"/>
        <v>11</v>
      </c>
      <c r="F57" s="98" t="s">
        <v>5</v>
      </c>
      <c r="G57" s="91"/>
      <c r="H57" s="91">
        <f t="shared" si="18"/>
        <v>0</v>
      </c>
      <c r="I57" s="92">
        <f t="shared" si="19"/>
        <v>123.52</v>
      </c>
      <c r="J57" s="93">
        <f t="shared" si="20"/>
        <v>8.8000000000000007</v>
      </c>
      <c r="K57" s="91">
        <f t="shared" si="21"/>
        <v>1086.9760000000001</v>
      </c>
      <c r="L57" s="61">
        <f t="shared" si="22"/>
        <v>1086.9760000000001</v>
      </c>
    </row>
    <row r="58" spans="1:12" ht="30" x14ac:dyDescent="0.25">
      <c r="A58" s="19">
        <v>42</v>
      </c>
      <c r="B58" s="20" t="s">
        <v>1395</v>
      </c>
      <c r="C58" s="108">
        <v>1</v>
      </c>
      <c r="D58" s="96">
        <v>0</v>
      </c>
      <c r="E58" s="102">
        <f t="shared" si="26"/>
        <v>1</v>
      </c>
      <c r="F58" s="98" t="s">
        <v>5</v>
      </c>
      <c r="G58" s="91"/>
      <c r="H58" s="91">
        <f t="shared" si="18"/>
        <v>0</v>
      </c>
      <c r="I58" s="92">
        <f t="shared" si="19"/>
        <v>123.52</v>
      </c>
      <c r="J58" s="93">
        <f t="shared" si="20"/>
        <v>0.8</v>
      </c>
      <c r="K58" s="91">
        <f t="shared" si="21"/>
        <v>98.816000000000003</v>
      </c>
      <c r="L58" s="61">
        <f t="shared" si="22"/>
        <v>98.816000000000003</v>
      </c>
    </row>
    <row r="59" spans="1:12" ht="30" x14ac:dyDescent="0.25">
      <c r="A59" s="19">
        <v>43</v>
      </c>
      <c r="B59" s="20" t="s">
        <v>1396</v>
      </c>
      <c r="C59" s="108">
        <v>4</v>
      </c>
      <c r="D59" s="96">
        <v>0</v>
      </c>
      <c r="E59" s="102">
        <f t="shared" si="26"/>
        <v>4</v>
      </c>
      <c r="F59" s="98" t="s">
        <v>5</v>
      </c>
      <c r="G59" s="91"/>
      <c r="H59" s="91">
        <f t="shared" si="18"/>
        <v>0</v>
      </c>
      <c r="I59" s="92">
        <f t="shared" si="19"/>
        <v>123.52</v>
      </c>
      <c r="J59" s="93">
        <f t="shared" si="20"/>
        <v>3.2</v>
      </c>
      <c r="K59" s="91">
        <f t="shared" si="21"/>
        <v>395.26400000000001</v>
      </c>
      <c r="L59" s="61">
        <f t="shared" si="22"/>
        <v>395.26400000000001</v>
      </c>
    </row>
    <row r="60" spans="1:12" ht="30" x14ac:dyDescent="0.25">
      <c r="A60" s="19">
        <v>44</v>
      </c>
      <c r="B60" s="20" t="s">
        <v>1397</v>
      </c>
      <c r="C60" s="108">
        <v>20</v>
      </c>
      <c r="D60" s="96">
        <v>0</v>
      </c>
      <c r="E60" s="102">
        <f t="shared" si="26"/>
        <v>20</v>
      </c>
      <c r="F60" s="98" t="s">
        <v>5</v>
      </c>
      <c r="G60" s="91"/>
      <c r="H60" s="91">
        <f t="shared" si="18"/>
        <v>0</v>
      </c>
      <c r="I60" s="92">
        <f t="shared" si="19"/>
        <v>123.52</v>
      </c>
      <c r="J60" s="93">
        <f t="shared" si="20"/>
        <v>16</v>
      </c>
      <c r="K60" s="91">
        <f t="shared" si="21"/>
        <v>1976.32</v>
      </c>
      <c r="L60" s="61">
        <f t="shared" si="22"/>
        <v>1976.32</v>
      </c>
    </row>
    <row r="61" spans="1:12" ht="30" x14ac:dyDescent="0.25">
      <c r="A61" s="19">
        <v>45</v>
      </c>
      <c r="B61" s="20" t="s">
        <v>1398</v>
      </c>
      <c r="C61" s="108">
        <v>6</v>
      </c>
      <c r="D61" s="96">
        <v>0</v>
      </c>
      <c r="E61" s="102">
        <f t="shared" si="26"/>
        <v>6</v>
      </c>
      <c r="F61" s="98" t="s">
        <v>5</v>
      </c>
      <c r="G61" s="91"/>
      <c r="H61" s="91">
        <f t="shared" si="18"/>
        <v>0</v>
      </c>
      <c r="I61" s="92">
        <f t="shared" si="19"/>
        <v>123.52</v>
      </c>
      <c r="J61" s="93">
        <f t="shared" si="20"/>
        <v>4.8000000000000007</v>
      </c>
      <c r="K61" s="91">
        <f t="shared" si="21"/>
        <v>592.89600000000007</v>
      </c>
      <c r="L61" s="61">
        <f t="shared" si="22"/>
        <v>592.89600000000007</v>
      </c>
    </row>
    <row r="62" spans="1:12" ht="30" x14ac:dyDescent="0.25">
      <c r="A62" s="19">
        <v>46</v>
      </c>
      <c r="B62" s="20" t="s">
        <v>1399</v>
      </c>
      <c r="C62" s="108">
        <v>5</v>
      </c>
      <c r="D62" s="96">
        <v>0</v>
      </c>
      <c r="E62" s="102">
        <f t="shared" si="26"/>
        <v>5</v>
      </c>
      <c r="F62" s="98" t="s">
        <v>5</v>
      </c>
      <c r="G62" s="91"/>
      <c r="H62" s="91">
        <f t="shared" si="18"/>
        <v>0</v>
      </c>
      <c r="I62" s="92">
        <f t="shared" si="19"/>
        <v>123.52</v>
      </c>
      <c r="J62" s="93">
        <f t="shared" si="20"/>
        <v>4</v>
      </c>
      <c r="K62" s="91">
        <f t="shared" si="21"/>
        <v>494.08</v>
      </c>
      <c r="L62" s="61">
        <f t="shared" si="22"/>
        <v>494.08</v>
      </c>
    </row>
    <row r="63" spans="1:12" ht="30" x14ac:dyDescent="0.25">
      <c r="A63" s="19">
        <v>47</v>
      </c>
      <c r="B63" s="20" t="s">
        <v>1400</v>
      </c>
      <c r="C63" s="108">
        <v>6</v>
      </c>
      <c r="D63" s="96">
        <v>0</v>
      </c>
      <c r="E63" s="102">
        <f t="shared" si="26"/>
        <v>6</v>
      </c>
      <c r="F63" s="98" t="s">
        <v>5</v>
      </c>
      <c r="G63" s="91"/>
      <c r="H63" s="91">
        <f t="shared" si="18"/>
        <v>0</v>
      </c>
      <c r="I63" s="92">
        <f t="shared" si="19"/>
        <v>123.52</v>
      </c>
      <c r="J63" s="93">
        <f t="shared" si="20"/>
        <v>4.8000000000000007</v>
      </c>
      <c r="K63" s="91">
        <f t="shared" si="21"/>
        <v>592.89600000000007</v>
      </c>
      <c r="L63" s="61">
        <f t="shared" si="22"/>
        <v>592.89600000000007</v>
      </c>
    </row>
    <row r="64" spans="1:12" ht="30" x14ac:dyDescent="0.25">
      <c r="A64" s="19">
        <v>48</v>
      </c>
      <c r="B64" s="20" t="s">
        <v>1401</v>
      </c>
      <c r="C64" s="108">
        <v>24</v>
      </c>
      <c r="D64" s="96">
        <v>0</v>
      </c>
      <c r="E64" s="102">
        <f t="shared" si="26"/>
        <v>24</v>
      </c>
      <c r="F64" s="98" t="s">
        <v>5</v>
      </c>
      <c r="G64" s="91"/>
      <c r="H64" s="91">
        <f t="shared" si="18"/>
        <v>0</v>
      </c>
      <c r="I64" s="92">
        <f t="shared" si="19"/>
        <v>123.52</v>
      </c>
      <c r="J64" s="93">
        <f t="shared" si="20"/>
        <v>19.200000000000003</v>
      </c>
      <c r="K64" s="91">
        <f t="shared" si="21"/>
        <v>2371.5840000000003</v>
      </c>
      <c r="L64" s="61">
        <f t="shared" si="22"/>
        <v>2371.5840000000003</v>
      </c>
    </row>
    <row r="65" spans="1:12" ht="30" x14ac:dyDescent="0.25">
      <c r="A65" s="19">
        <v>49</v>
      </c>
      <c r="B65" s="20" t="s">
        <v>1402</v>
      </c>
      <c r="C65" s="108">
        <v>9</v>
      </c>
      <c r="D65" s="96">
        <v>0</v>
      </c>
      <c r="E65" s="102">
        <f t="shared" ref="E65:E128" si="27">C65*(1+D65)</f>
        <v>9</v>
      </c>
      <c r="F65" s="98" t="s">
        <v>5</v>
      </c>
      <c r="G65" s="91"/>
      <c r="H65" s="91">
        <f t="shared" si="18"/>
        <v>0</v>
      </c>
      <c r="I65" s="92">
        <f t="shared" si="19"/>
        <v>123.52</v>
      </c>
      <c r="J65" s="93">
        <f t="shared" si="20"/>
        <v>7.2</v>
      </c>
      <c r="K65" s="91">
        <f t="shared" si="21"/>
        <v>889.34399999999994</v>
      </c>
      <c r="L65" s="61">
        <f t="shared" si="22"/>
        <v>889.34399999999994</v>
      </c>
    </row>
    <row r="66" spans="1:12" ht="30" x14ac:dyDescent="0.25">
      <c r="A66" s="19">
        <v>50</v>
      </c>
      <c r="B66" s="20" t="s">
        <v>1403</v>
      </c>
      <c r="C66" s="108">
        <v>16</v>
      </c>
      <c r="D66" s="96">
        <v>0</v>
      </c>
      <c r="E66" s="102">
        <f t="shared" si="27"/>
        <v>16</v>
      </c>
      <c r="F66" s="98" t="s">
        <v>5</v>
      </c>
      <c r="G66" s="91"/>
      <c r="H66" s="91">
        <f t="shared" si="18"/>
        <v>0</v>
      </c>
      <c r="I66" s="92">
        <f t="shared" si="19"/>
        <v>123.52</v>
      </c>
      <c r="J66" s="93">
        <f t="shared" si="20"/>
        <v>12.8</v>
      </c>
      <c r="K66" s="91">
        <f t="shared" si="21"/>
        <v>1581.056</v>
      </c>
      <c r="L66" s="61">
        <f t="shared" si="22"/>
        <v>1581.056</v>
      </c>
    </row>
    <row r="67" spans="1:12" ht="30" x14ac:dyDescent="0.25">
      <c r="A67" s="19">
        <v>51</v>
      </c>
      <c r="B67" s="20" t="s">
        <v>1404</v>
      </c>
      <c r="C67" s="108">
        <v>42</v>
      </c>
      <c r="D67" s="96">
        <v>0</v>
      </c>
      <c r="E67" s="102">
        <f t="shared" si="27"/>
        <v>42</v>
      </c>
      <c r="F67" s="98" t="s">
        <v>5</v>
      </c>
      <c r="G67" s="91"/>
      <c r="H67" s="91">
        <f t="shared" si="18"/>
        <v>0</v>
      </c>
      <c r="I67" s="92">
        <f t="shared" si="19"/>
        <v>123.52</v>
      </c>
      <c r="J67" s="93">
        <f t="shared" si="20"/>
        <v>33.6</v>
      </c>
      <c r="K67" s="91">
        <f t="shared" si="21"/>
        <v>4150.2719999999999</v>
      </c>
      <c r="L67" s="61">
        <f t="shared" si="22"/>
        <v>4150.2719999999999</v>
      </c>
    </row>
    <row r="68" spans="1:12" ht="30" x14ac:dyDescent="0.25">
      <c r="A68" s="19">
        <v>52</v>
      </c>
      <c r="B68" s="20" t="s">
        <v>1405</v>
      </c>
      <c r="C68" s="108">
        <v>14</v>
      </c>
      <c r="D68" s="96">
        <v>0</v>
      </c>
      <c r="E68" s="102">
        <f t="shared" si="27"/>
        <v>14</v>
      </c>
      <c r="F68" s="98" t="s">
        <v>5</v>
      </c>
      <c r="G68" s="91"/>
      <c r="H68" s="91">
        <f t="shared" si="18"/>
        <v>0</v>
      </c>
      <c r="I68" s="92">
        <f t="shared" si="19"/>
        <v>123.52</v>
      </c>
      <c r="J68" s="93">
        <f t="shared" si="20"/>
        <v>11.200000000000001</v>
      </c>
      <c r="K68" s="91">
        <f t="shared" si="21"/>
        <v>1383.424</v>
      </c>
      <c r="L68" s="61">
        <f t="shared" si="22"/>
        <v>1383.424</v>
      </c>
    </row>
    <row r="69" spans="1:12" ht="30" x14ac:dyDescent="0.25">
      <c r="A69" s="19">
        <v>53</v>
      </c>
      <c r="B69" s="20" t="s">
        <v>1406</v>
      </c>
      <c r="C69" s="108">
        <v>8</v>
      </c>
      <c r="D69" s="96">
        <v>0</v>
      </c>
      <c r="E69" s="102">
        <f t="shared" si="27"/>
        <v>8</v>
      </c>
      <c r="F69" s="98" t="s">
        <v>5</v>
      </c>
      <c r="G69" s="91"/>
      <c r="H69" s="91">
        <f t="shared" si="18"/>
        <v>0</v>
      </c>
      <c r="I69" s="92">
        <f t="shared" si="19"/>
        <v>123.52</v>
      </c>
      <c r="J69" s="93">
        <f t="shared" si="20"/>
        <v>6.4</v>
      </c>
      <c r="K69" s="91">
        <f t="shared" si="21"/>
        <v>790.52800000000002</v>
      </c>
      <c r="L69" s="61">
        <f t="shared" si="22"/>
        <v>790.52800000000002</v>
      </c>
    </row>
    <row r="70" spans="1:12" ht="30" x14ac:dyDescent="0.25">
      <c r="A70" s="19">
        <v>54</v>
      </c>
      <c r="B70" s="20" t="s">
        <v>1407</v>
      </c>
      <c r="C70" s="108">
        <v>6</v>
      </c>
      <c r="D70" s="96">
        <v>0</v>
      </c>
      <c r="E70" s="102">
        <f t="shared" si="27"/>
        <v>6</v>
      </c>
      <c r="F70" s="98" t="s">
        <v>5</v>
      </c>
      <c r="G70" s="91"/>
      <c r="H70" s="91">
        <f t="shared" si="18"/>
        <v>0</v>
      </c>
      <c r="I70" s="92">
        <f t="shared" si="19"/>
        <v>123.52</v>
      </c>
      <c r="J70" s="93">
        <f t="shared" si="20"/>
        <v>4.8000000000000007</v>
      </c>
      <c r="K70" s="91">
        <f t="shared" si="21"/>
        <v>592.89600000000007</v>
      </c>
      <c r="L70" s="61">
        <f t="shared" si="22"/>
        <v>592.89600000000007</v>
      </c>
    </row>
    <row r="71" spans="1:12" ht="30" x14ac:dyDescent="0.25">
      <c r="A71" s="19">
        <v>55</v>
      </c>
      <c r="B71" s="20" t="s">
        <v>1408</v>
      </c>
      <c r="C71" s="108">
        <v>14</v>
      </c>
      <c r="D71" s="96">
        <v>0</v>
      </c>
      <c r="E71" s="102">
        <f t="shared" si="27"/>
        <v>14</v>
      </c>
      <c r="F71" s="98" t="s">
        <v>5</v>
      </c>
      <c r="G71" s="91"/>
      <c r="H71" s="91">
        <f t="shared" si="18"/>
        <v>0</v>
      </c>
      <c r="I71" s="92">
        <f t="shared" si="19"/>
        <v>123.52</v>
      </c>
      <c r="J71" s="93">
        <f t="shared" si="20"/>
        <v>11.200000000000001</v>
      </c>
      <c r="K71" s="91">
        <f t="shared" si="21"/>
        <v>1383.424</v>
      </c>
      <c r="L71" s="61">
        <f t="shared" si="22"/>
        <v>1383.424</v>
      </c>
    </row>
    <row r="72" spans="1:12" ht="30" x14ac:dyDescent="0.25">
      <c r="A72" s="19">
        <v>56</v>
      </c>
      <c r="B72" s="20" t="s">
        <v>1409</v>
      </c>
      <c r="C72" s="108">
        <v>33</v>
      </c>
      <c r="D72" s="96">
        <v>0</v>
      </c>
      <c r="E72" s="102">
        <f t="shared" si="27"/>
        <v>33</v>
      </c>
      <c r="F72" s="98" t="s">
        <v>5</v>
      </c>
      <c r="G72" s="91"/>
      <c r="H72" s="91">
        <f t="shared" si="18"/>
        <v>0</v>
      </c>
      <c r="I72" s="92">
        <f t="shared" si="19"/>
        <v>123.52</v>
      </c>
      <c r="J72" s="93">
        <f t="shared" si="20"/>
        <v>26.400000000000002</v>
      </c>
      <c r="K72" s="91">
        <f t="shared" si="21"/>
        <v>3260.9280000000003</v>
      </c>
      <c r="L72" s="61">
        <f t="shared" si="22"/>
        <v>3260.9280000000003</v>
      </c>
    </row>
    <row r="73" spans="1:12" ht="30" x14ac:dyDescent="0.25">
      <c r="A73" s="19">
        <v>57</v>
      </c>
      <c r="B73" s="20" t="s">
        <v>1410</v>
      </c>
      <c r="C73" s="108">
        <v>8</v>
      </c>
      <c r="D73" s="96">
        <v>0</v>
      </c>
      <c r="E73" s="102">
        <f t="shared" si="27"/>
        <v>8</v>
      </c>
      <c r="F73" s="98" t="s">
        <v>5</v>
      </c>
      <c r="G73" s="91"/>
      <c r="H73" s="91">
        <f t="shared" si="18"/>
        <v>0</v>
      </c>
      <c r="I73" s="92">
        <f t="shared" si="19"/>
        <v>123.52</v>
      </c>
      <c r="J73" s="93">
        <f t="shared" si="20"/>
        <v>6.4</v>
      </c>
      <c r="K73" s="91">
        <f t="shared" si="21"/>
        <v>790.52800000000002</v>
      </c>
      <c r="L73" s="61">
        <f t="shared" si="22"/>
        <v>790.52800000000002</v>
      </c>
    </row>
    <row r="74" spans="1:12" ht="30" x14ac:dyDescent="0.25">
      <c r="A74" s="19">
        <v>58</v>
      </c>
      <c r="B74" s="20" t="s">
        <v>1411</v>
      </c>
      <c r="C74" s="108">
        <v>27</v>
      </c>
      <c r="D74" s="96">
        <v>0</v>
      </c>
      <c r="E74" s="102">
        <f t="shared" si="27"/>
        <v>27</v>
      </c>
      <c r="F74" s="98" t="s">
        <v>5</v>
      </c>
      <c r="G74" s="91"/>
      <c r="H74" s="91">
        <f t="shared" si="18"/>
        <v>0</v>
      </c>
      <c r="I74" s="92">
        <f t="shared" si="19"/>
        <v>123.52</v>
      </c>
      <c r="J74" s="93">
        <f t="shared" si="20"/>
        <v>21.6</v>
      </c>
      <c r="K74" s="91">
        <f t="shared" si="21"/>
        <v>2668.0320000000002</v>
      </c>
      <c r="L74" s="61">
        <f t="shared" si="22"/>
        <v>2668.0320000000002</v>
      </c>
    </row>
    <row r="75" spans="1:12" ht="30" x14ac:dyDescent="0.25">
      <c r="A75" s="19">
        <v>59</v>
      </c>
      <c r="B75" s="20" t="s">
        <v>1412</v>
      </c>
      <c r="C75" s="108">
        <v>1</v>
      </c>
      <c r="D75" s="96">
        <v>0</v>
      </c>
      <c r="E75" s="102">
        <f t="shared" si="27"/>
        <v>1</v>
      </c>
      <c r="F75" s="98" t="s">
        <v>5</v>
      </c>
      <c r="G75" s="91"/>
      <c r="H75" s="91">
        <f t="shared" si="18"/>
        <v>0</v>
      </c>
      <c r="I75" s="92">
        <f t="shared" si="19"/>
        <v>123.52</v>
      </c>
      <c r="J75" s="93">
        <f>E75*0.9</f>
        <v>0.9</v>
      </c>
      <c r="K75" s="91">
        <f t="shared" si="21"/>
        <v>111.16799999999999</v>
      </c>
      <c r="L75" s="61">
        <f t="shared" si="22"/>
        <v>111.16799999999999</v>
      </c>
    </row>
    <row r="76" spans="1:12" ht="30" x14ac:dyDescent="0.25">
      <c r="A76" s="19">
        <v>60</v>
      </c>
      <c r="B76" s="20" t="s">
        <v>1413</v>
      </c>
      <c r="C76" s="108">
        <v>1</v>
      </c>
      <c r="D76" s="96">
        <v>0</v>
      </c>
      <c r="E76" s="102">
        <f t="shared" si="27"/>
        <v>1</v>
      </c>
      <c r="F76" s="98" t="s">
        <v>5</v>
      </c>
      <c r="G76" s="91"/>
      <c r="H76" s="91">
        <f t="shared" si="18"/>
        <v>0</v>
      </c>
      <c r="I76" s="92">
        <f t="shared" si="19"/>
        <v>123.52</v>
      </c>
      <c r="J76" s="93">
        <f t="shared" ref="J76:J86" si="28">E76*0.9</f>
        <v>0.9</v>
      </c>
      <c r="K76" s="91">
        <f t="shared" si="21"/>
        <v>111.16799999999999</v>
      </c>
      <c r="L76" s="61">
        <f t="shared" si="22"/>
        <v>111.16799999999999</v>
      </c>
    </row>
    <row r="77" spans="1:12" ht="30" x14ac:dyDescent="0.25">
      <c r="A77" s="19">
        <v>61</v>
      </c>
      <c r="B77" s="20" t="s">
        <v>1414</v>
      </c>
      <c r="C77" s="108">
        <v>9</v>
      </c>
      <c r="D77" s="96">
        <v>0</v>
      </c>
      <c r="E77" s="102">
        <f t="shared" si="27"/>
        <v>9</v>
      </c>
      <c r="F77" s="98" t="s">
        <v>5</v>
      </c>
      <c r="G77" s="91"/>
      <c r="H77" s="91">
        <f t="shared" si="18"/>
        <v>0</v>
      </c>
      <c r="I77" s="92">
        <f t="shared" si="19"/>
        <v>123.52</v>
      </c>
      <c r="J77" s="93">
        <f t="shared" si="28"/>
        <v>8.1</v>
      </c>
      <c r="K77" s="91">
        <f t="shared" si="21"/>
        <v>1000.5119999999999</v>
      </c>
      <c r="L77" s="61">
        <f t="shared" si="22"/>
        <v>1000.5119999999999</v>
      </c>
    </row>
    <row r="78" spans="1:12" ht="30" x14ac:dyDescent="0.25">
      <c r="A78" s="19">
        <v>62</v>
      </c>
      <c r="B78" s="20" t="s">
        <v>1415</v>
      </c>
      <c r="C78" s="108">
        <v>2</v>
      </c>
      <c r="D78" s="96">
        <v>0</v>
      </c>
      <c r="E78" s="102">
        <f t="shared" si="27"/>
        <v>2</v>
      </c>
      <c r="F78" s="98" t="s">
        <v>5</v>
      </c>
      <c r="G78" s="91"/>
      <c r="H78" s="91">
        <f t="shared" si="18"/>
        <v>0</v>
      </c>
      <c r="I78" s="92">
        <f t="shared" si="19"/>
        <v>123.52</v>
      </c>
      <c r="J78" s="93">
        <f t="shared" si="28"/>
        <v>1.8</v>
      </c>
      <c r="K78" s="91">
        <f t="shared" si="21"/>
        <v>222.33599999999998</v>
      </c>
      <c r="L78" s="61">
        <f t="shared" si="22"/>
        <v>222.33599999999998</v>
      </c>
    </row>
    <row r="79" spans="1:12" ht="30" x14ac:dyDescent="0.25">
      <c r="A79" s="19">
        <v>63</v>
      </c>
      <c r="B79" s="20" t="s">
        <v>1416</v>
      </c>
      <c r="C79" s="108">
        <v>4</v>
      </c>
      <c r="D79" s="96">
        <v>0</v>
      </c>
      <c r="E79" s="102">
        <f t="shared" si="27"/>
        <v>4</v>
      </c>
      <c r="F79" s="98" t="s">
        <v>5</v>
      </c>
      <c r="G79" s="91"/>
      <c r="H79" s="91">
        <f t="shared" si="18"/>
        <v>0</v>
      </c>
      <c r="I79" s="92">
        <f t="shared" si="19"/>
        <v>123.52</v>
      </c>
      <c r="J79" s="93">
        <f t="shared" si="28"/>
        <v>3.6</v>
      </c>
      <c r="K79" s="91">
        <f t="shared" si="21"/>
        <v>444.67199999999997</v>
      </c>
      <c r="L79" s="61">
        <f t="shared" si="22"/>
        <v>444.67199999999997</v>
      </c>
    </row>
    <row r="80" spans="1:12" ht="30" x14ac:dyDescent="0.25">
      <c r="A80" s="19">
        <v>64</v>
      </c>
      <c r="B80" s="20" t="s">
        <v>1417</v>
      </c>
      <c r="C80" s="108">
        <v>4</v>
      </c>
      <c r="D80" s="96">
        <v>0</v>
      </c>
      <c r="E80" s="102">
        <f t="shared" si="27"/>
        <v>4</v>
      </c>
      <c r="F80" s="98" t="s">
        <v>5</v>
      </c>
      <c r="G80" s="91"/>
      <c r="H80" s="91">
        <f t="shared" si="18"/>
        <v>0</v>
      </c>
      <c r="I80" s="92">
        <f t="shared" si="19"/>
        <v>123.52</v>
      </c>
      <c r="J80" s="93">
        <f t="shared" si="28"/>
        <v>3.6</v>
      </c>
      <c r="K80" s="91">
        <f t="shared" si="21"/>
        <v>444.67199999999997</v>
      </c>
      <c r="L80" s="61">
        <f t="shared" si="22"/>
        <v>444.67199999999997</v>
      </c>
    </row>
    <row r="81" spans="1:12" ht="30" x14ac:dyDescent="0.25">
      <c r="A81" s="19">
        <v>65</v>
      </c>
      <c r="B81" s="20" t="s">
        <v>1418</v>
      </c>
      <c r="C81" s="108">
        <v>1</v>
      </c>
      <c r="D81" s="96">
        <v>0</v>
      </c>
      <c r="E81" s="102">
        <f t="shared" si="27"/>
        <v>1</v>
      </c>
      <c r="F81" s="98" t="s">
        <v>5</v>
      </c>
      <c r="G81" s="91"/>
      <c r="H81" s="91">
        <f t="shared" si="18"/>
        <v>0</v>
      </c>
      <c r="I81" s="92">
        <f t="shared" si="19"/>
        <v>123.52</v>
      </c>
      <c r="J81" s="93">
        <f t="shared" si="28"/>
        <v>0.9</v>
      </c>
      <c r="K81" s="91">
        <f t="shared" si="21"/>
        <v>111.16799999999999</v>
      </c>
      <c r="L81" s="61">
        <f t="shared" si="22"/>
        <v>111.16799999999999</v>
      </c>
    </row>
    <row r="82" spans="1:12" ht="30" x14ac:dyDescent="0.25">
      <c r="A82" s="19">
        <v>66</v>
      </c>
      <c r="B82" s="20" t="s">
        <v>1419</v>
      </c>
      <c r="C82" s="108">
        <v>1</v>
      </c>
      <c r="D82" s="96">
        <v>0</v>
      </c>
      <c r="E82" s="102">
        <f t="shared" si="27"/>
        <v>1</v>
      </c>
      <c r="F82" s="98" t="s">
        <v>5</v>
      </c>
      <c r="G82" s="91"/>
      <c r="H82" s="91">
        <f t="shared" si="18"/>
        <v>0</v>
      </c>
      <c r="I82" s="92">
        <f t="shared" si="19"/>
        <v>123.52</v>
      </c>
      <c r="J82" s="93">
        <f t="shared" si="28"/>
        <v>0.9</v>
      </c>
      <c r="K82" s="91">
        <f t="shared" si="21"/>
        <v>111.16799999999999</v>
      </c>
      <c r="L82" s="61">
        <f t="shared" si="22"/>
        <v>111.16799999999999</v>
      </c>
    </row>
    <row r="83" spans="1:12" ht="30" x14ac:dyDescent="0.25">
      <c r="A83" s="19">
        <v>67</v>
      </c>
      <c r="B83" s="20" t="s">
        <v>1420</v>
      </c>
      <c r="C83" s="108">
        <v>1</v>
      </c>
      <c r="D83" s="96">
        <v>0</v>
      </c>
      <c r="E83" s="102">
        <f t="shared" si="27"/>
        <v>1</v>
      </c>
      <c r="F83" s="98" t="s">
        <v>5</v>
      </c>
      <c r="G83" s="91"/>
      <c r="H83" s="91">
        <f t="shared" ref="H83:H146" si="29">G83*E83</f>
        <v>0</v>
      </c>
      <c r="I83" s="92">
        <f t="shared" ref="I83:I146" si="30">L$4</f>
        <v>123.52</v>
      </c>
      <c r="J83" s="93">
        <f t="shared" si="28"/>
        <v>0.9</v>
      </c>
      <c r="K83" s="91">
        <f t="shared" ref="K83:K146" si="31">J83*I83</f>
        <v>111.16799999999999</v>
      </c>
      <c r="L83" s="61">
        <f t="shared" ref="L83:L146" si="32">K83+H83</f>
        <v>111.16799999999999</v>
      </c>
    </row>
    <row r="84" spans="1:12" ht="30" x14ac:dyDescent="0.25">
      <c r="A84" s="19">
        <v>68</v>
      </c>
      <c r="B84" s="20" t="s">
        <v>1421</v>
      </c>
      <c r="C84" s="108">
        <v>6</v>
      </c>
      <c r="D84" s="96">
        <v>0</v>
      </c>
      <c r="E84" s="102">
        <f t="shared" si="27"/>
        <v>6</v>
      </c>
      <c r="F84" s="98" t="s">
        <v>5</v>
      </c>
      <c r="G84" s="91"/>
      <c r="H84" s="91">
        <f t="shared" si="29"/>
        <v>0</v>
      </c>
      <c r="I84" s="92">
        <f t="shared" si="30"/>
        <v>123.52</v>
      </c>
      <c r="J84" s="93">
        <f t="shared" si="28"/>
        <v>5.4</v>
      </c>
      <c r="K84" s="91">
        <f t="shared" si="31"/>
        <v>667.00800000000004</v>
      </c>
      <c r="L84" s="61">
        <f t="shared" si="32"/>
        <v>667.00800000000004</v>
      </c>
    </row>
    <row r="85" spans="1:12" ht="30" x14ac:dyDescent="0.25">
      <c r="A85" s="19">
        <v>69</v>
      </c>
      <c r="B85" s="20" t="s">
        <v>1422</v>
      </c>
      <c r="C85" s="108">
        <v>6</v>
      </c>
      <c r="D85" s="96">
        <v>0</v>
      </c>
      <c r="E85" s="102">
        <f t="shared" si="27"/>
        <v>6</v>
      </c>
      <c r="F85" s="98" t="s">
        <v>5</v>
      </c>
      <c r="G85" s="91"/>
      <c r="H85" s="91">
        <f t="shared" si="29"/>
        <v>0</v>
      </c>
      <c r="I85" s="92">
        <f t="shared" si="30"/>
        <v>123.52</v>
      </c>
      <c r="J85" s="93">
        <f t="shared" si="28"/>
        <v>5.4</v>
      </c>
      <c r="K85" s="91">
        <f t="shared" si="31"/>
        <v>667.00800000000004</v>
      </c>
      <c r="L85" s="61">
        <f t="shared" si="32"/>
        <v>667.00800000000004</v>
      </c>
    </row>
    <row r="86" spans="1:12" ht="30" x14ac:dyDescent="0.25">
      <c r="A86" s="19">
        <v>70</v>
      </c>
      <c r="B86" s="20" t="s">
        <v>1423</v>
      </c>
      <c r="C86" s="108">
        <v>2</v>
      </c>
      <c r="D86" s="96">
        <v>0</v>
      </c>
      <c r="E86" s="102">
        <f t="shared" si="27"/>
        <v>2</v>
      </c>
      <c r="F86" s="98" t="s">
        <v>5</v>
      </c>
      <c r="G86" s="91"/>
      <c r="H86" s="91">
        <f t="shared" si="29"/>
        <v>0</v>
      </c>
      <c r="I86" s="92">
        <f t="shared" si="30"/>
        <v>123.52</v>
      </c>
      <c r="J86" s="93">
        <f t="shared" si="28"/>
        <v>1.8</v>
      </c>
      <c r="K86" s="91">
        <f t="shared" si="31"/>
        <v>222.33599999999998</v>
      </c>
      <c r="L86" s="61">
        <f t="shared" si="32"/>
        <v>222.33599999999998</v>
      </c>
    </row>
    <row r="87" spans="1:12" ht="30" x14ac:dyDescent="0.25">
      <c r="A87" s="19">
        <v>71</v>
      </c>
      <c r="B87" s="20" t="s">
        <v>1424</v>
      </c>
      <c r="C87" s="108">
        <v>1</v>
      </c>
      <c r="D87" s="96">
        <v>0</v>
      </c>
      <c r="E87" s="102">
        <f t="shared" si="27"/>
        <v>1</v>
      </c>
      <c r="F87" s="98" t="s">
        <v>5</v>
      </c>
      <c r="G87" s="91"/>
      <c r="H87" s="91">
        <f t="shared" si="29"/>
        <v>0</v>
      </c>
      <c r="I87" s="92">
        <f t="shared" si="30"/>
        <v>123.52</v>
      </c>
      <c r="J87" s="93">
        <f t="shared" ref="J87:J145" si="33">E87*0.8</f>
        <v>0.8</v>
      </c>
      <c r="K87" s="91">
        <f t="shared" si="31"/>
        <v>98.816000000000003</v>
      </c>
      <c r="L87" s="61">
        <f t="shared" si="32"/>
        <v>98.816000000000003</v>
      </c>
    </row>
    <row r="88" spans="1:12" ht="30" x14ac:dyDescent="0.25">
      <c r="A88" s="19">
        <v>72</v>
      </c>
      <c r="B88" s="20" t="s">
        <v>1425</v>
      </c>
      <c r="C88" s="108">
        <v>1</v>
      </c>
      <c r="D88" s="96">
        <v>0</v>
      </c>
      <c r="E88" s="102">
        <f t="shared" si="27"/>
        <v>1</v>
      </c>
      <c r="F88" s="98" t="s">
        <v>5</v>
      </c>
      <c r="G88" s="91"/>
      <c r="H88" s="91">
        <f t="shared" si="29"/>
        <v>0</v>
      </c>
      <c r="I88" s="92">
        <f t="shared" si="30"/>
        <v>123.52</v>
      </c>
      <c r="J88" s="93">
        <f t="shared" si="33"/>
        <v>0.8</v>
      </c>
      <c r="K88" s="91">
        <f t="shared" si="31"/>
        <v>98.816000000000003</v>
      </c>
      <c r="L88" s="61">
        <f t="shared" si="32"/>
        <v>98.816000000000003</v>
      </c>
    </row>
    <row r="89" spans="1:12" ht="30" x14ac:dyDescent="0.25">
      <c r="A89" s="19">
        <v>73</v>
      </c>
      <c r="B89" s="20" t="s">
        <v>1426</v>
      </c>
      <c r="C89" s="108">
        <v>1</v>
      </c>
      <c r="D89" s="96">
        <v>0</v>
      </c>
      <c r="E89" s="102">
        <f t="shared" si="27"/>
        <v>1</v>
      </c>
      <c r="F89" s="98" t="s">
        <v>5</v>
      </c>
      <c r="G89" s="91"/>
      <c r="H89" s="91">
        <f t="shared" si="29"/>
        <v>0</v>
      </c>
      <c r="I89" s="92">
        <f t="shared" si="30"/>
        <v>123.52</v>
      </c>
      <c r="J89" s="93">
        <f t="shared" si="33"/>
        <v>0.8</v>
      </c>
      <c r="K89" s="91">
        <f t="shared" si="31"/>
        <v>98.816000000000003</v>
      </c>
      <c r="L89" s="61">
        <f t="shared" si="32"/>
        <v>98.816000000000003</v>
      </c>
    </row>
    <row r="90" spans="1:12" ht="30" x14ac:dyDescent="0.25">
      <c r="A90" s="19">
        <v>74</v>
      </c>
      <c r="B90" s="20" t="s">
        <v>1427</v>
      </c>
      <c r="C90" s="108">
        <v>6</v>
      </c>
      <c r="D90" s="96">
        <v>0</v>
      </c>
      <c r="E90" s="102">
        <f t="shared" si="27"/>
        <v>6</v>
      </c>
      <c r="F90" s="98" t="s">
        <v>5</v>
      </c>
      <c r="G90" s="91"/>
      <c r="H90" s="91">
        <f t="shared" si="29"/>
        <v>0</v>
      </c>
      <c r="I90" s="92">
        <f t="shared" si="30"/>
        <v>123.52</v>
      </c>
      <c r="J90" s="93">
        <f t="shared" si="33"/>
        <v>4.8000000000000007</v>
      </c>
      <c r="K90" s="91">
        <f t="shared" si="31"/>
        <v>592.89600000000007</v>
      </c>
      <c r="L90" s="61">
        <f t="shared" si="32"/>
        <v>592.89600000000007</v>
      </c>
    </row>
    <row r="91" spans="1:12" x14ac:dyDescent="0.25">
      <c r="A91" s="19">
        <v>75</v>
      </c>
      <c r="B91" s="20" t="s">
        <v>1428</v>
      </c>
      <c r="C91" s="108">
        <v>4</v>
      </c>
      <c r="D91" s="96">
        <v>0</v>
      </c>
      <c r="E91" s="102">
        <f t="shared" si="27"/>
        <v>4</v>
      </c>
      <c r="F91" s="98" t="s">
        <v>5</v>
      </c>
      <c r="G91" s="91"/>
      <c r="H91" s="91">
        <f t="shared" si="29"/>
        <v>0</v>
      </c>
      <c r="I91" s="92">
        <f t="shared" si="30"/>
        <v>123.52</v>
      </c>
      <c r="J91" s="93">
        <f t="shared" si="33"/>
        <v>3.2</v>
      </c>
      <c r="K91" s="91">
        <f t="shared" si="31"/>
        <v>395.26400000000001</v>
      </c>
      <c r="L91" s="61">
        <f t="shared" si="32"/>
        <v>395.26400000000001</v>
      </c>
    </row>
    <row r="92" spans="1:12" ht="29.45" customHeight="1" x14ac:dyDescent="0.25">
      <c r="A92" s="19">
        <v>76</v>
      </c>
      <c r="B92" s="20" t="s">
        <v>1429</v>
      </c>
      <c r="C92" s="108">
        <v>163</v>
      </c>
      <c r="D92" s="96">
        <v>0</v>
      </c>
      <c r="E92" s="102">
        <f t="shared" si="27"/>
        <v>163</v>
      </c>
      <c r="F92" s="98" t="s">
        <v>5</v>
      </c>
      <c r="G92" s="91"/>
      <c r="H92" s="91">
        <f t="shared" si="29"/>
        <v>0</v>
      </c>
      <c r="I92" s="92">
        <f t="shared" si="30"/>
        <v>123.52</v>
      </c>
      <c r="J92" s="93">
        <f>E92*1.3</f>
        <v>211.9</v>
      </c>
      <c r="K92" s="91">
        <f t="shared" si="31"/>
        <v>26173.887999999999</v>
      </c>
      <c r="L92" s="61">
        <f t="shared" si="32"/>
        <v>26173.887999999999</v>
      </c>
    </row>
    <row r="93" spans="1:12" ht="30" x14ac:dyDescent="0.25">
      <c r="A93" s="19">
        <v>77</v>
      </c>
      <c r="B93" s="20" t="s">
        <v>1430</v>
      </c>
      <c r="C93" s="108">
        <v>6</v>
      </c>
      <c r="D93" s="96">
        <v>0</v>
      </c>
      <c r="E93" s="102">
        <f t="shared" si="27"/>
        <v>6</v>
      </c>
      <c r="F93" s="98" t="s">
        <v>5</v>
      </c>
      <c r="G93" s="91"/>
      <c r="H93" s="91">
        <f t="shared" si="29"/>
        <v>0</v>
      </c>
      <c r="I93" s="92">
        <f t="shared" si="30"/>
        <v>123.52</v>
      </c>
      <c r="J93" s="93">
        <f t="shared" ref="J93:J99" si="34">E93*1.3</f>
        <v>7.8000000000000007</v>
      </c>
      <c r="K93" s="91">
        <f t="shared" si="31"/>
        <v>963.45600000000002</v>
      </c>
      <c r="L93" s="61">
        <f t="shared" si="32"/>
        <v>963.45600000000002</v>
      </c>
    </row>
    <row r="94" spans="1:12" ht="30" x14ac:dyDescent="0.25">
      <c r="A94" s="19">
        <v>78</v>
      </c>
      <c r="B94" s="20" t="s">
        <v>1431</v>
      </c>
      <c r="C94" s="108">
        <v>1</v>
      </c>
      <c r="D94" s="96">
        <v>0</v>
      </c>
      <c r="E94" s="102">
        <f t="shared" si="27"/>
        <v>1</v>
      </c>
      <c r="F94" s="98" t="s">
        <v>5</v>
      </c>
      <c r="G94" s="91"/>
      <c r="H94" s="91">
        <f t="shared" si="29"/>
        <v>0</v>
      </c>
      <c r="I94" s="92">
        <f t="shared" si="30"/>
        <v>123.52</v>
      </c>
      <c r="J94" s="93">
        <f t="shared" si="34"/>
        <v>1.3</v>
      </c>
      <c r="K94" s="91">
        <f t="shared" si="31"/>
        <v>160.57599999999999</v>
      </c>
      <c r="L94" s="61">
        <f t="shared" si="32"/>
        <v>160.57599999999999</v>
      </c>
    </row>
    <row r="95" spans="1:12" ht="30" x14ac:dyDescent="0.25">
      <c r="A95" s="19">
        <v>79</v>
      </c>
      <c r="B95" s="20" t="s">
        <v>1432</v>
      </c>
      <c r="C95" s="108">
        <v>1</v>
      </c>
      <c r="D95" s="96">
        <v>0</v>
      </c>
      <c r="E95" s="102">
        <f t="shared" si="27"/>
        <v>1</v>
      </c>
      <c r="F95" s="98" t="s">
        <v>5</v>
      </c>
      <c r="G95" s="91"/>
      <c r="H95" s="91">
        <f t="shared" si="29"/>
        <v>0</v>
      </c>
      <c r="I95" s="92">
        <f t="shared" si="30"/>
        <v>123.52</v>
      </c>
      <c r="J95" s="93">
        <f t="shared" si="34"/>
        <v>1.3</v>
      </c>
      <c r="K95" s="91">
        <f t="shared" si="31"/>
        <v>160.57599999999999</v>
      </c>
      <c r="L95" s="61">
        <f t="shared" si="32"/>
        <v>160.57599999999999</v>
      </c>
    </row>
    <row r="96" spans="1:12" ht="30" x14ac:dyDescent="0.25">
      <c r="A96" s="19">
        <v>80</v>
      </c>
      <c r="B96" s="20" t="s">
        <v>1433</v>
      </c>
      <c r="C96" s="108">
        <v>1</v>
      </c>
      <c r="D96" s="96">
        <v>0</v>
      </c>
      <c r="E96" s="102">
        <f t="shared" si="27"/>
        <v>1</v>
      </c>
      <c r="F96" s="98" t="s">
        <v>5</v>
      </c>
      <c r="G96" s="91"/>
      <c r="H96" s="91">
        <f t="shared" si="29"/>
        <v>0</v>
      </c>
      <c r="I96" s="92">
        <f t="shared" si="30"/>
        <v>123.52</v>
      </c>
      <c r="J96" s="93">
        <f t="shared" si="34"/>
        <v>1.3</v>
      </c>
      <c r="K96" s="91">
        <f t="shared" si="31"/>
        <v>160.57599999999999</v>
      </c>
      <c r="L96" s="61">
        <f t="shared" si="32"/>
        <v>160.57599999999999</v>
      </c>
    </row>
    <row r="97" spans="1:12" ht="30" x14ac:dyDescent="0.25">
      <c r="A97" s="19">
        <v>81</v>
      </c>
      <c r="B97" s="20" t="s">
        <v>1434</v>
      </c>
      <c r="C97" s="108">
        <v>1</v>
      </c>
      <c r="D97" s="96">
        <v>0</v>
      </c>
      <c r="E97" s="102">
        <f t="shared" si="27"/>
        <v>1</v>
      </c>
      <c r="F97" s="98" t="s">
        <v>5</v>
      </c>
      <c r="G97" s="91"/>
      <c r="H97" s="91">
        <f t="shared" si="29"/>
        <v>0</v>
      </c>
      <c r="I97" s="92">
        <f t="shared" si="30"/>
        <v>123.52</v>
      </c>
      <c r="J97" s="93">
        <f t="shared" si="34"/>
        <v>1.3</v>
      </c>
      <c r="K97" s="91">
        <f t="shared" si="31"/>
        <v>160.57599999999999</v>
      </c>
      <c r="L97" s="61">
        <f t="shared" si="32"/>
        <v>160.57599999999999</v>
      </c>
    </row>
    <row r="98" spans="1:12" ht="30" x14ac:dyDescent="0.25">
      <c r="A98" s="19">
        <v>82</v>
      </c>
      <c r="B98" s="20" t="s">
        <v>1435</v>
      </c>
      <c r="C98" s="108">
        <v>1</v>
      </c>
      <c r="D98" s="96">
        <v>0</v>
      </c>
      <c r="E98" s="102">
        <f t="shared" si="27"/>
        <v>1</v>
      </c>
      <c r="F98" s="98" t="s">
        <v>5</v>
      </c>
      <c r="G98" s="91"/>
      <c r="H98" s="91">
        <f t="shared" si="29"/>
        <v>0</v>
      </c>
      <c r="I98" s="92">
        <f t="shared" si="30"/>
        <v>123.52</v>
      </c>
      <c r="J98" s="93">
        <f t="shared" si="34"/>
        <v>1.3</v>
      </c>
      <c r="K98" s="91">
        <f t="shared" si="31"/>
        <v>160.57599999999999</v>
      </c>
      <c r="L98" s="61">
        <f t="shared" si="32"/>
        <v>160.57599999999999</v>
      </c>
    </row>
    <row r="99" spans="1:12" ht="30" x14ac:dyDescent="0.25">
      <c r="A99" s="19">
        <v>83</v>
      </c>
      <c r="B99" s="20" t="s">
        <v>1436</v>
      </c>
      <c r="C99" s="108">
        <v>1</v>
      </c>
      <c r="D99" s="96">
        <v>0</v>
      </c>
      <c r="E99" s="102">
        <f t="shared" si="27"/>
        <v>1</v>
      </c>
      <c r="F99" s="98" t="s">
        <v>5</v>
      </c>
      <c r="G99" s="91"/>
      <c r="H99" s="91">
        <f t="shared" si="29"/>
        <v>0</v>
      </c>
      <c r="I99" s="92">
        <f t="shared" si="30"/>
        <v>123.52</v>
      </c>
      <c r="J99" s="93">
        <f t="shared" si="34"/>
        <v>1.3</v>
      </c>
      <c r="K99" s="91">
        <f t="shared" si="31"/>
        <v>160.57599999999999</v>
      </c>
      <c r="L99" s="61">
        <f t="shared" si="32"/>
        <v>160.57599999999999</v>
      </c>
    </row>
    <row r="100" spans="1:12" ht="30" x14ac:dyDescent="0.25">
      <c r="A100" s="19">
        <v>84</v>
      </c>
      <c r="B100" s="20" t="s">
        <v>1481</v>
      </c>
      <c r="C100" s="108">
        <v>3</v>
      </c>
      <c r="D100" s="96">
        <v>0</v>
      </c>
      <c r="E100" s="102">
        <f t="shared" si="27"/>
        <v>3</v>
      </c>
      <c r="F100" s="98" t="s">
        <v>5</v>
      </c>
      <c r="G100" s="91"/>
      <c r="H100" s="91">
        <f t="shared" si="29"/>
        <v>0</v>
      </c>
      <c r="I100" s="92">
        <f t="shared" si="30"/>
        <v>123.52</v>
      </c>
      <c r="J100" s="93">
        <f>E100*0.9</f>
        <v>2.7</v>
      </c>
      <c r="K100" s="91">
        <f t="shared" si="31"/>
        <v>333.50400000000002</v>
      </c>
      <c r="L100" s="61">
        <f t="shared" si="32"/>
        <v>333.50400000000002</v>
      </c>
    </row>
    <row r="101" spans="1:12" ht="30" x14ac:dyDescent="0.25">
      <c r="A101" s="19">
        <v>85</v>
      </c>
      <c r="B101" s="20" t="s">
        <v>1482</v>
      </c>
      <c r="C101" s="108">
        <v>2</v>
      </c>
      <c r="D101" s="96">
        <v>0</v>
      </c>
      <c r="E101" s="102">
        <f t="shared" si="27"/>
        <v>2</v>
      </c>
      <c r="F101" s="98" t="s">
        <v>5</v>
      </c>
      <c r="G101" s="91"/>
      <c r="H101" s="91">
        <f t="shared" si="29"/>
        <v>0</v>
      </c>
      <c r="I101" s="92">
        <f t="shared" si="30"/>
        <v>123.52</v>
      </c>
      <c r="J101" s="93">
        <f>E101*0.9</f>
        <v>1.8</v>
      </c>
      <c r="K101" s="91">
        <f t="shared" si="31"/>
        <v>222.33599999999998</v>
      </c>
      <c r="L101" s="61">
        <f t="shared" si="32"/>
        <v>222.33599999999998</v>
      </c>
    </row>
    <row r="102" spans="1:12" ht="30" x14ac:dyDescent="0.25">
      <c r="A102" s="19">
        <v>86</v>
      </c>
      <c r="B102" s="20" t="s">
        <v>1483</v>
      </c>
      <c r="C102" s="108">
        <v>2</v>
      </c>
      <c r="D102" s="96">
        <v>0</v>
      </c>
      <c r="E102" s="102">
        <f t="shared" si="27"/>
        <v>2</v>
      </c>
      <c r="F102" s="98" t="s">
        <v>5</v>
      </c>
      <c r="G102" s="91"/>
      <c r="H102" s="91">
        <f t="shared" si="29"/>
        <v>0</v>
      </c>
      <c r="I102" s="92">
        <f t="shared" si="30"/>
        <v>123.52</v>
      </c>
      <c r="J102" s="93">
        <f>E102*1.1</f>
        <v>2.2000000000000002</v>
      </c>
      <c r="K102" s="91">
        <f t="shared" si="31"/>
        <v>271.74400000000003</v>
      </c>
      <c r="L102" s="61">
        <f t="shared" si="32"/>
        <v>271.74400000000003</v>
      </c>
    </row>
    <row r="103" spans="1:12" ht="30" x14ac:dyDescent="0.25">
      <c r="A103" s="19">
        <v>87</v>
      </c>
      <c r="B103" s="20" t="s">
        <v>1484</v>
      </c>
      <c r="C103" s="108">
        <v>2</v>
      </c>
      <c r="D103" s="96">
        <v>0</v>
      </c>
      <c r="E103" s="102">
        <f t="shared" si="27"/>
        <v>2</v>
      </c>
      <c r="F103" s="98" t="s">
        <v>5</v>
      </c>
      <c r="G103" s="91"/>
      <c r="H103" s="91">
        <f t="shared" si="29"/>
        <v>0</v>
      </c>
      <c r="I103" s="92">
        <f t="shared" si="30"/>
        <v>123.52</v>
      </c>
      <c r="J103" s="93">
        <f t="shared" si="33"/>
        <v>1.6</v>
      </c>
      <c r="K103" s="91">
        <f t="shared" si="31"/>
        <v>197.63200000000001</v>
      </c>
      <c r="L103" s="61">
        <f t="shared" si="32"/>
        <v>197.63200000000001</v>
      </c>
    </row>
    <row r="104" spans="1:12" ht="30" x14ac:dyDescent="0.25">
      <c r="A104" s="19">
        <v>88</v>
      </c>
      <c r="B104" s="20" t="s">
        <v>1485</v>
      </c>
      <c r="C104" s="108">
        <v>1</v>
      </c>
      <c r="D104" s="96">
        <v>0</v>
      </c>
      <c r="E104" s="102">
        <f t="shared" si="27"/>
        <v>1</v>
      </c>
      <c r="F104" s="98" t="s">
        <v>5</v>
      </c>
      <c r="G104" s="91"/>
      <c r="H104" s="91">
        <f t="shared" si="29"/>
        <v>0</v>
      </c>
      <c r="I104" s="92">
        <f t="shared" si="30"/>
        <v>123.52</v>
      </c>
      <c r="J104" s="93">
        <f t="shared" si="33"/>
        <v>0.8</v>
      </c>
      <c r="K104" s="91">
        <f t="shared" si="31"/>
        <v>98.816000000000003</v>
      </c>
      <c r="L104" s="61">
        <f t="shared" si="32"/>
        <v>98.816000000000003</v>
      </c>
    </row>
    <row r="105" spans="1:12" ht="30" x14ac:dyDescent="0.25">
      <c r="A105" s="19">
        <v>89</v>
      </c>
      <c r="B105" s="20" t="s">
        <v>1486</v>
      </c>
      <c r="C105" s="108">
        <v>6</v>
      </c>
      <c r="D105" s="96">
        <v>0</v>
      </c>
      <c r="E105" s="102">
        <f t="shared" si="27"/>
        <v>6</v>
      </c>
      <c r="F105" s="98" t="s">
        <v>5</v>
      </c>
      <c r="G105" s="91"/>
      <c r="H105" s="91">
        <f t="shared" si="29"/>
        <v>0</v>
      </c>
      <c r="I105" s="92">
        <f t="shared" si="30"/>
        <v>123.52</v>
      </c>
      <c r="J105" s="93">
        <f t="shared" si="33"/>
        <v>4.8000000000000007</v>
      </c>
      <c r="K105" s="91">
        <f t="shared" si="31"/>
        <v>592.89600000000007</v>
      </c>
      <c r="L105" s="61">
        <f t="shared" si="32"/>
        <v>592.89600000000007</v>
      </c>
    </row>
    <row r="106" spans="1:12" ht="30" x14ac:dyDescent="0.25">
      <c r="A106" s="19">
        <v>90</v>
      </c>
      <c r="B106" s="20" t="s">
        <v>1437</v>
      </c>
      <c r="C106" s="108">
        <v>1</v>
      </c>
      <c r="D106" s="96">
        <v>0</v>
      </c>
      <c r="E106" s="102">
        <f t="shared" si="27"/>
        <v>1</v>
      </c>
      <c r="F106" s="98" t="s">
        <v>5</v>
      </c>
      <c r="G106" s="91"/>
      <c r="H106" s="91">
        <f t="shared" si="29"/>
        <v>0</v>
      </c>
      <c r="I106" s="92">
        <f t="shared" si="30"/>
        <v>123.52</v>
      </c>
      <c r="J106" s="93">
        <f t="shared" si="33"/>
        <v>0.8</v>
      </c>
      <c r="K106" s="91">
        <f t="shared" si="31"/>
        <v>98.816000000000003</v>
      </c>
      <c r="L106" s="61">
        <f t="shared" si="32"/>
        <v>98.816000000000003</v>
      </c>
    </row>
    <row r="107" spans="1:12" x14ac:dyDescent="0.25">
      <c r="A107" s="19">
        <v>91</v>
      </c>
      <c r="B107" s="20" t="s">
        <v>1438</v>
      </c>
      <c r="C107" s="108">
        <v>1</v>
      </c>
      <c r="D107" s="96">
        <v>0</v>
      </c>
      <c r="E107" s="102">
        <f t="shared" si="27"/>
        <v>1</v>
      </c>
      <c r="F107" s="98" t="s">
        <v>5</v>
      </c>
      <c r="G107" s="91"/>
      <c r="H107" s="91">
        <f t="shared" si="29"/>
        <v>0</v>
      </c>
      <c r="I107" s="92">
        <f t="shared" si="30"/>
        <v>123.52</v>
      </c>
      <c r="J107" s="93">
        <f>E107*5</f>
        <v>5</v>
      </c>
      <c r="K107" s="91">
        <f t="shared" si="31"/>
        <v>617.6</v>
      </c>
      <c r="L107" s="61">
        <f t="shared" si="32"/>
        <v>617.6</v>
      </c>
    </row>
    <row r="108" spans="1:12" x14ac:dyDescent="0.25">
      <c r="A108" s="19">
        <v>92</v>
      </c>
      <c r="B108" s="20" t="s">
        <v>1439</v>
      </c>
      <c r="C108" s="108">
        <v>1</v>
      </c>
      <c r="D108" s="96">
        <v>0</v>
      </c>
      <c r="E108" s="102">
        <f t="shared" si="27"/>
        <v>1</v>
      </c>
      <c r="F108" s="98" t="s">
        <v>5</v>
      </c>
      <c r="G108" s="91"/>
      <c r="H108" s="91">
        <f t="shared" si="29"/>
        <v>0</v>
      </c>
      <c r="I108" s="92">
        <f t="shared" si="30"/>
        <v>123.52</v>
      </c>
      <c r="J108" s="93">
        <f>E108*5</f>
        <v>5</v>
      </c>
      <c r="K108" s="91">
        <f t="shared" si="31"/>
        <v>617.6</v>
      </c>
      <c r="L108" s="61">
        <f t="shared" si="32"/>
        <v>617.6</v>
      </c>
    </row>
    <row r="109" spans="1:12" x14ac:dyDescent="0.25">
      <c r="A109" s="19">
        <v>93</v>
      </c>
      <c r="B109" s="20" t="s">
        <v>1440</v>
      </c>
      <c r="C109" s="108">
        <v>1</v>
      </c>
      <c r="D109" s="96">
        <v>0</v>
      </c>
      <c r="E109" s="102">
        <f t="shared" si="27"/>
        <v>1</v>
      </c>
      <c r="F109" s="98" t="s">
        <v>5</v>
      </c>
      <c r="G109" s="91"/>
      <c r="H109" s="91">
        <f t="shared" si="29"/>
        <v>0</v>
      </c>
      <c r="I109" s="92">
        <f t="shared" si="30"/>
        <v>123.52</v>
      </c>
      <c r="J109" s="93">
        <f>E109*4</f>
        <v>4</v>
      </c>
      <c r="K109" s="91">
        <f t="shared" si="31"/>
        <v>494.08</v>
      </c>
      <c r="L109" s="61">
        <f t="shared" si="32"/>
        <v>494.08</v>
      </c>
    </row>
    <row r="110" spans="1:12" ht="30" x14ac:dyDescent="0.25">
      <c r="A110" s="19">
        <v>94</v>
      </c>
      <c r="B110" s="20" t="s">
        <v>1441</v>
      </c>
      <c r="C110" s="108">
        <v>1</v>
      </c>
      <c r="D110" s="96">
        <v>0</v>
      </c>
      <c r="E110" s="102">
        <f t="shared" si="27"/>
        <v>1</v>
      </c>
      <c r="F110" s="98" t="s">
        <v>5</v>
      </c>
      <c r="G110" s="91"/>
      <c r="H110" s="91">
        <f t="shared" si="29"/>
        <v>0</v>
      </c>
      <c r="I110" s="92">
        <f t="shared" si="30"/>
        <v>123.52</v>
      </c>
      <c r="J110" s="93">
        <f>E110*5.5</f>
        <v>5.5</v>
      </c>
      <c r="K110" s="91">
        <f t="shared" si="31"/>
        <v>679.36</v>
      </c>
      <c r="L110" s="61">
        <f t="shared" si="32"/>
        <v>679.36</v>
      </c>
    </row>
    <row r="111" spans="1:12" ht="30" x14ac:dyDescent="0.25">
      <c r="A111" s="19">
        <v>95</v>
      </c>
      <c r="B111" s="20" t="s">
        <v>1442</v>
      </c>
      <c r="C111" s="108">
        <v>1</v>
      </c>
      <c r="D111" s="96">
        <v>0</v>
      </c>
      <c r="E111" s="102">
        <f t="shared" si="27"/>
        <v>1</v>
      </c>
      <c r="F111" s="98" t="s">
        <v>5</v>
      </c>
      <c r="G111" s="91"/>
      <c r="H111" s="91">
        <f t="shared" si="29"/>
        <v>0</v>
      </c>
      <c r="I111" s="92">
        <f t="shared" si="30"/>
        <v>123.52</v>
      </c>
      <c r="J111" s="93">
        <f>E111*1.6</f>
        <v>1.6</v>
      </c>
      <c r="K111" s="91">
        <f t="shared" si="31"/>
        <v>197.63200000000001</v>
      </c>
      <c r="L111" s="61">
        <f t="shared" si="32"/>
        <v>197.63200000000001</v>
      </c>
    </row>
    <row r="112" spans="1:12" ht="30" x14ac:dyDescent="0.25">
      <c r="A112" s="19">
        <v>96</v>
      </c>
      <c r="B112" s="20" t="s">
        <v>1443</v>
      </c>
      <c r="C112" s="108">
        <v>1</v>
      </c>
      <c r="D112" s="96">
        <v>0</v>
      </c>
      <c r="E112" s="102">
        <f t="shared" si="27"/>
        <v>1</v>
      </c>
      <c r="F112" s="98" t="s">
        <v>5</v>
      </c>
      <c r="G112" s="91"/>
      <c r="H112" s="91">
        <f t="shared" si="29"/>
        <v>0</v>
      </c>
      <c r="I112" s="92">
        <f t="shared" si="30"/>
        <v>123.52</v>
      </c>
      <c r="J112" s="93">
        <f>E112*2.3</f>
        <v>2.2999999999999998</v>
      </c>
      <c r="K112" s="91">
        <f t="shared" si="31"/>
        <v>284.09599999999995</v>
      </c>
      <c r="L112" s="61">
        <f t="shared" si="32"/>
        <v>284.09599999999995</v>
      </c>
    </row>
    <row r="113" spans="1:12" ht="30" x14ac:dyDescent="0.25">
      <c r="A113" s="19">
        <v>97</v>
      </c>
      <c r="B113" s="20" t="s">
        <v>1444</v>
      </c>
      <c r="C113" s="108">
        <v>1</v>
      </c>
      <c r="D113" s="96">
        <v>0</v>
      </c>
      <c r="E113" s="102">
        <f t="shared" si="27"/>
        <v>1</v>
      </c>
      <c r="F113" s="98" t="s">
        <v>5</v>
      </c>
      <c r="G113" s="91"/>
      <c r="H113" s="91">
        <f t="shared" si="29"/>
        <v>0</v>
      </c>
      <c r="I113" s="92">
        <f t="shared" si="30"/>
        <v>123.52</v>
      </c>
      <c r="J113" s="93">
        <f>E113*2.8</f>
        <v>2.8</v>
      </c>
      <c r="K113" s="91">
        <f t="shared" si="31"/>
        <v>345.85599999999999</v>
      </c>
      <c r="L113" s="61">
        <f t="shared" si="32"/>
        <v>345.85599999999999</v>
      </c>
    </row>
    <row r="114" spans="1:12" ht="30" x14ac:dyDescent="0.25">
      <c r="A114" s="19">
        <v>98</v>
      </c>
      <c r="B114" s="20" t="s">
        <v>1445</v>
      </c>
      <c r="C114" s="108">
        <v>2</v>
      </c>
      <c r="D114" s="96">
        <v>0</v>
      </c>
      <c r="E114" s="102">
        <f t="shared" si="27"/>
        <v>2</v>
      </c>
      <c r="F114" s="98" t="s">
        <v>5</v>
      </c>
      <c r="G114" s="91"/>
      <c r="H114" s="91">
        <f t="shared" si="29"/>
        <v>0</v>
      </c>
      <c r="I114" s="92">
        <f t="shared" si="30"/>
        <v>123.52</v>
      </c>
      <c r="J114" s="93">
        <f>E114*2.8</f>
        <v>5.6</v>
      </c>
      <c r="K114" s="91">
        <f t="shared" si="31"/>
        <v>691.71199999999999</v>
      </c>
      <c r="L114" s="61">
        <f t="shared" si="32"/>
        <v>691.71199999999999</v>
      </c>
    </row>
    <row r="115" spans="1:12" ht="30" x14ac:dyDescent="0.25">
      <c r="A115" s="19">
        <v>99</v>
      </c>
      <c r="B115" s="20" t="s">
        <v>1446</v>
      </c>
      <c r="C115" s="108">
        <v>4</v>
      </c>
      <c r="D115" s="96">
        <v>0</v>
      </c>
      <c r="E115" s="102">
        <f t="shared" si="27"/>
        <v>4</v>
      </c>
      <c r="F115" s="98" t="s">
        <v>5</v>
      </c>
      <c r="G115" s="91"/>
      <c r="H115" s="91">
        <f t="shared" si="29"/>
        <v>0</v>
      </c>
      <c r="I115" s="92">
        <f t="shared" si="30"/>
        <v>123.52</v>
      </c>
      <c r="J115" s="93">
        <f>E115*3</f>
        <v>12</v>
      </c>
      <c r="K115" s="91">
        <f t="shared" si="31"/>
        <v>1482.24</v>
      </c>
      <c r="L115" s="61">
        <f t="shared" si="32"/>
        <v>1482.24</v>
      </c>
    </row>
    <row r="116" spans="1:12" ht="30" x14ac:dyDescent="0.25">
      <c r="A116" s="19">
        <v>100</v>
      </c>
      <c r="B116" s="20" t="s">
        <v>1457</v>
      </c>
      <c r="C116" s="108">
        <v>1</v>
      </c>
      <c r="D116" s="96">
        <v>0</v>
      </c>
      <c r="E116" s="102">
        <f t="shared" si="27"/>
        <v>1</v>
      </c>
      <c r="F116" s="98" t="s">
        <v>5</v>
      </c>
      <c r="G116" s="91"/>
      <c r="H116" s="91">
        <f t="shared" si="29"/>
        <v>0</v>
      </c>
      <c r="I116" s="92">
        <f t="shared" si="30"/>
        <v>123.52</v>
      </c>
      <c r="J116" s="93">
        <f t="shared" si="33"/>
        <v>0.8</v>
      </c>
      <c r="K116" s="91">
        <f t="shared" si="31"/>
        <v>98.816000000000003</v>
      </c>
      <c r="L116" s="61">
        <f t="shared" si="32"/>
        <v>98.816000000000003</v>
      </c>
    </row>
    <row r="117" spans="1:12" ht="30" x14ac:dyDescent="0.25">
      <c r="A117" s="19">
        <v>101</v>
      </c>
      <c r="B117" s="20" t="s">
        <v>1458</v>
      </c>
      <c r="C117" s="108">
        <v>3</v>
      </c>
      <c r="D117" s="96">
        <v>0</v>
      </c>
      <c r="E117" s="102">
        <f t="shared" si="27"/>
        <v>3</v>
      </c>
      <c r="F117" s="98" t="s">
        <v>5</v>
      </c>
      <c r="G117" s="91"/>
      <c r="H117" s="91">
        <f t="shared" si="29"/>
        <v>0</v>
      </c>
      <c r="I117" s="92">
        <f t="shared" si="30"/>
        <v>123.52</v>
      </c>
      <c r="J117" s="93">
        <f t="shared" si="33"/>
        <v>2.4000000000000004</v>
      </c>
      <c r="K117" s="91">
        <f t="shared" si="31"/>
        <v>296.44800000000004</v>
      </c>
      <c r="L117" s="61">
        <f t="shared" si="32"/>
        <v>296.44800000000004</v>
      </c>
    </row>
    <row r="118" spans="1:12" ht="30" x14ac:dyDescent="0.25">
      <c r="A118" s="19">
        <v>102</v>
      </c>
      <c r="B118" s="20" t="s">
        <v>1459</v>
      </c>
      <c r="C118" s="108">
        <v>1</v>
      </c>
      <c r="D118" s="96">
        <v>0</v>
      </c>
      <c r="E118" s="102">
        <f t="shared" si="27"/>
        <v>1</v>
      </c>
      <c r="F118" s="98" t="s">
        <v>5</v>
      </c>
      <c r="G118" s="91"/>
      <c r="H118" s="91">
        <f t="shared" si="29"/>
        <v>0</v>
      </c>
      <c r="I118" s="92">
        <f t="shared" si="30"/>
        <v>123.52</v>
      </c>
      <c r="J118" s="93">
        <f t="shared" si="33"/>
        <v>0.8</v>
      </c>
      <c r="K118" s="91">
        <f t="shared" si="31"/>
        <v>98.816000000000003</v>
      </c>
      <c r="L118" s="61">
        <f t="shared" si="32"/>
        <v>98.816000000000003</v>
      </c>
    </row>
    <row r="119" spans="1:12" ht="30" x14ac:dyDescent="0.25">
      <c r="A119" s="19">
        <v>103</v>
      </c>
      <c r="B119" s="20" t="s">
        <v>1460</v>
      </c>
      <c r="C119" s="108">
        <v>3</v>
      </c>
      <c r="D119" s="96">
        <v>0</v>
      </c>
      <c r="E119" s="102">
        <f t="shared" si="27"/>
        <v>3</v>
      </c>
      <c r="F119" s="98" t="s">
        <v>5</v>
      </c>
      <c r="G119" s="91"/>
      <c r="H119" s="91">
        <f t="shared" si="29"/>
        <v>0</v>
      </c>
      <c r="I119" s="92">
        <f t="shared" si="30"/>
        <v>123.52</v>
      </c>
      <c r="J119" s="93">
        <f t="shared" si="33"/>
        <v>2.4000000000000004</v>
      </c>
      <c r="K119" s="91">
        <f t="shared" si="31"/>
        <v>296.44800000000004</v>
      </c>
      <c r="L119" s="61">
        <f t="shared" si="32"/>
        <v>296.44800000000004</v>
      </c>
    </row>
    <row r="120" spans="1:12" x14ac:dyDescent="0.25">
      <c r="A120" s="19">
        <v>104</v>
      </c>
      <c r="B120" s="20" t="s">
        <v>785</v>
      </c>
      <c r="C120" s="108">
        <v>8</v>
      </c>
      <c r="D120" s="96">
        <v>0</v>
      </c>
      <c r="E120" s="102">
        <f t="shared" si="27"/>
        <v>8</v>
      </c>
      <c r="F120" s="98" t="s">
        <v>5</v>
      </c>
      <c r="G120" s="91"/>
      <c r="H120" s="91">
        <f t="shared" si="29"/>
        <v>0</v>
      </c>
      <c r="I120" s="92">
        <f t="shared" si="30"/>
        <v>123.52</v>
      </c>
      <c r="J120" s="93">
        <f t="shared" si="33"/>
        <v>6.4</v>
      </c>
      <c r="K120" s="91">
        <f t="shared" si="31"/>
        <v>790.52800000000002</v>
      </c>
      <c r="L120" s="61">
        <f t="shared" si="32"/>
        <v>790.52800000000002</v>
      </c>
    </row>
    <row r="121" spans="1:12" ht="30" x14ac:dyDescent="0.25">
      <c r="A121" s="19">
        <v>105</v>
      </c>
      <c r="B121" s="20" t="s">
        <v>1461</v>
      </c>
      <c r="C121" s="108">
        <v>4</v>
      </c>
      <c r="D121" s="96">
        <v>0</v>
      </c>
      <c r="E121" s="102">
        <f t="shared" si="27"/>
        <v>4</v>
      </c>
      <c r="F121" s="98" t="s">
        <v>5</v>
      </c>
      <c r="G121" s="91"/>
      <c r="H121" s="91">
        <f t="shared" si="29"/>
        <v>0</v>
      </c>
      <c r="I121" s="92">
        <f t="shared" si="30"/>
        <v>123.52</v>
      </c>
      <c r="J121" s="93">
        <f t="shared" si="33"/>
        <v>3.2</v>
      </c>
      <c r="K121" s="91">
        <f t="shared" si="31"/>
        <v>395.26400000000001</v>
      </c>
      <c r="L121" s="61">
        <f t="shared" si="32"/>
        <v>395.26400000000001</v>
      </c>
    </row>
    <row r="122" spans="1:12" ht="30" x14ac:dyDescent="0.25">
      <c r="A122" s="19">
        <v>106</v>
      </c>
      <c r="B122" s="20" t="s">
        <v>1462</v>
      </c>
      <c r="C122" s="108">
        <v>4</v>
      </c>
      <c r="D122" s="96">
        <v>0</v>
      </c>
      <c r="E122" s="102">
        <f t="shared" si="27"/>
        <v>4</v>
      </c>
      <c r="F122" s="98" t="s">
        <v>5</v>
      </c>
      <c r="G122" s="91"/>
      <c r="H122" s="91">
        <f t="shared" si="29"/>
        <v>0</v>
      </c>
      <c r="I122" s="92">
        <f t="shared" si="30"/>
        <v>123.52</v>
      </c>
      <c r="J122" s="93">
        <f t="shared" si="33"/>
        <v>3.2</v>
      </c>
      <c r="K122" s="91">
        <f t="shared" si="31"/>
        <v>395.26400000000001</v>
      </c>
      <c r="L122" s="61">
        <f t="shared" si="32"/>
        <v>395.26400000000001</v>
      </c>
    </row>
    <row r="123" spans="1:12" ht="30" x14ac:dyDescent="0.25">
      <c r="A123" s="19">
        <v>107</v>
      </c>
      <c r="B123" s="20" t="s">
        <v>1463</v>
      </c>
      <c r="C123" s="108">
        <v>1</v>
      </c>
      <c r="D123" s="96">
        <v>0</v>
      </c>
      <c r="E123" s="102">
        <f t="shared" si="27"/>
        <v>1</v>
      </c>
      <c r="F123" s="98" t="s">
        <v>5</v>
      </c>
      <c r="G123" s="91"/>
      <c r="H123" s="91">
        <f t="shared" si="29"/>
        <v>0</v>
      </c>
      <c r="I123" s="92">
        <f t="shared" si="30"/>
        <v>123.52</v>
      </c>
      <c r="J123" s="93">
        <f t="shared" si="33"/>
        <v>0.8</v>
      </c>
      <c r="K123" s="91">
        <f t="shared" si="31"/>
        <v>98.816000000000003</v>
      </c>
      <c r="L123" s="61">
        <f t="shared" si="32"/>
        <v>98.816000000000003</v>
      </c>
    </row>
    <row r="124" spans="1:12" ht="30" x14ac:dyDescent="0.25">
      <c r="A124" s="19">
        <v>108</v>
      </c>
      <c r="B124" s="20" t="s">
        <v>1464</v>
      </c>
      <c r="C124" s="108">
        <v>1</v>
      </c>
      <c r="D124" s="96">
        <v>0</v>
      </c>
      <c r="E124" s="102">
        <f t="shared" si="27"/>
        <v>1</v>
      </c>
      <c r="F124" s="98" t="s">
        <v>5</v>
      </c>
      <c r="G124" s="91"/>
      <c r="H124" s="91">
        <f t="shared" si="29"/>
        <v>0</v>
      </c>
      <c r="I124" s="92">
        <f t="shared" si="30"/>
        <v>123.52</v>
      </c>
      <c r="J124" s="93">
        <f t="shared" si="33"/>
        <v>0.8</v>
      </c>
      <c r="K124" s="91">
        <f t="shared" si="31"/>
        <v>98.816000000000003</v>
      </c>
      <c r="L124" s="61">
        <f t="shared" si="32"/>
        <v>98.816000000000003</v>
      </c>
    </row>
    <row r="125" spans="1:12" ht="30" x14ac:dyDescent="0.25">
      <c r="A125" s="19">
        <v>109</v>
      </c>
      <c r="B125" s="20" t="s">
        <v>1465</v>
      </c>
      <c r="C125" s="108">
        <v>1</v>
      </c>
      <c r="D125" s="96">
        <v>0</v>
      </c>
      <c r="E125" s="102">
        <f t="shared" si="27"/>
        <v>1</v>
      </c>
      <c r="F125" s="98" t="s">
        <v>5</v>
      </c>
      <c r="G125" s="91"/>
      <c r="H125" s="91">
        <f t="shared" si="29"/>
        <v>0</v>
      </c>
      <c r="I125" s="92">
        <f t="shared" si="30"/>
        <v>123.52</v>
      </c>
      <c r="J125" s="93">
        <f>E125*0.9</f>
        <v>0.9</v>
      </c>
      <c r="K125" s="91">
        <f t="shared" si="31"/>
        <v>111.16799999999999</v>
      </c>
      <c r="L125" s="61">
        <f t="shared" si="32"/>
        <v>111.16799999999999</v>
      </c>
    </row>
    <row r="126" spans="1:12" ht="30" x14ac:dyDescent="0.25">
      <c r="A126" s="19">
        <v>110</v>
      </c>
      <c r="B126" s="20" t="s">
        <v>1466</v>
      </c>
      <c r="C126" s="108">
        <v>2</v>
      </c>
      <c r="D126" s="96">
        <v>0</v>
      </c>
      <c r="E126" s="102">
        <f t="shared" si="27"/>
        <v>2</v>
      </c>
      <c r="F126" s="98" t="s">
        <v>5</v>
      </c>
      <c r="G126" s="91"/>
      <c r="H126" s="91">
        <f t="shared" si="29"/>
        <v>0</v>
      </c>
      <c r="I126" s="92">
        <f t="shared" si="30"/>
        <v>123.52</v>
      </c>
      <c r="J126" s="93">
        <f t="shared" ref="J126:J135" si="35">E126*0.9</f>
        <v>1.8</v>
      </c>
      <c r="K126" s="91">
        <f t="shared" si="31"/>
        <v>222.33599999999998</v>
      </c>
      <c r="L126" s="61">
        <f t="shared" si="32"/>
        <v>222.33599999999998</v>
      </c>
    </row>
    <row r="127" spans="1:12" ht="30" x14ac:dyDescent="0.25">
      <c r="A127" s="19">
        <v>111</v>
      </c>
      <c r="B127" s="20" t="s">
        <v>1467</v>
      </c>
      <c r="C127" s="108">
        <v>2</v>
      </c>
      <c r="D127" s="96">
        <v>0</v>
      </c>
      <c r="E127" s="102">
        <f t="shared" si="27"/>
        <v>2</v>
      </c>
      <c r="F127" s="98" t="s">
        <v>5</v>
      </c>
      <c r="G127" s="91"/>
      <c r="H127" s="91">
        <f t="shared" si="29"/>
        <v>0</v>
      </c>
      <c r="I127" s="92">
        <f t="shared" si="30"/>
        <v>123.52</v>
      </c>
      <c r="J127" s="93">
        <f t="shared" si="35"/>
        <v>1.8</v>
      </c>
      <c r="K127" s="91">
        <f t="shared" si="31"/>
        <v>222.33599999999998</v>
      </c>
      <c r="L127" s="61">
        <f t="shared" si="32"/>
        <v>222.33599999999998</v>
      </c>
    </row>
    <row r="128" spans="1:12" ht="30" x14ac:dyDescent="0.25">
      <c r="A128" s="19">
        <v>112</v>
      </c>
      <c r="B128" s="20" t="s">
        <v>1468</v>
      </c>
      <c r="C128" s="108">
        <v>1</v>
      </c>
      <c r="D128" s="96">
        <v>0</v>
      </c>
      <c r="E128" s="102">
        <f t="shared" si="27"/>
        <v>1</v>
      </c>
      <c r="F128" s="98" t="s">
        <v>5</v>
      </c>
      <c r="G128" s="91"/>
      <c r="H128" s="91">
        <f t="shared" si="29"/>
        <v>0</v>
      </c>
      <c r="I128" s="92">
        <f t="shared" si="30"/>
        <v>123.52</v>
      </c>
      <c r="J128" s="93">
        <f t="shared" si="35"/>
        <v>0.9</v>
      </c>
      <c r="K128" s="91">
        <f t="shared" si="31"/>
        <v>111.16799999999999</v>
      </c>
      <c r="L128" s="61">
        <f t="shared" si="32"/>
        <v>111.16799999999999</v>
      </c>
    </row>
    <row r="129" spans="1:12" ht="30" x14ac:dyDescent="0.25">
      <c r="A129" s="19">
        <v>113</v>
      </c>
      <c r="B129" s="20" t="s">
        <v>1469</v>
      </c>
      <c r="C129" s="108">
        <v>1</v>
      </c>
      <c r="D129" s="96">
        <v>0</v>
      </c>
      <c r="E129" s="102">
        <f t="shared" ref="E129:E158" si="36">C129*(1+D129)</f>
        <v>1</v>
      </c>
      <c r="F129" s="98" t="s">
        <v>5</v>
      </c>
      <c r="G129" s="91"/>
      <c r="H129" s="91">
        <f t="shared" si="29"/>
        <v>0</v>
      </c>
      <c r="I129" s="92">
        <f t="shared" si="30"/>
        <v>123.52</v>
      </c>
      <c r="J129" s="93">
        <f t="shared" si="35"/>
        <v>0.9</v>
      </c>
      <c r="K129" s="91">
        <f t="shared" si="31"/>
        <v>111.16799999999999</v>
      </c>
      <c r="L129" s="61">
        <f t="shared" si="32"/>
        <v>111.16799999999999</v>
      </c>
    </row>
    <row r="130" spans="1:12" ht="30" x14ac:dyDescent="0.25">
      <c r="A130" s="19">
        <v>114</v>
      </c>
      <c r="B130" s="20" t="s">
        <v>1470</v>
      </c>
      <c r="C130" s="108">
        <v>1</v>
      </c>
      <c r="D130" s="96">
        <v>0</v>
      </c>
      <c r="E130" s="102">
        <f t="shared" si="36"/>
        <v>1</v>
      </c>
      <c r="F130" s="98" t="s">
        <v>5</v>
      </c>
      <c r="G130" s="91"/>
      <c r="H130" s="91">
        <f t="shared" si="29"/>
        <v>0</v>
      </c>
      <c r="I130" s="92">
        <f t="shared" si="30"/>
        <v>123.52</v>
      </c>
      <c r="J130" s="93">
        <f t="shared" si="35"/>
        <v>0.9</v>
      </c>
      <c r="K130" s="91">
        <f t="shared" si="31"/>
        <v>111.16799999999999</v>
      </c>
      <c r="L130" s="61">
        <f t="shared" si="32"/>
        <v>111.16799999999999</v>
      </c>
    </row>
    <row r="131" spans="1:12" ht="30" x14ac:dyDescent="0.25">
      <c r="A131" s="19">
        <v>115</v>
      </c>
      <c r="B131" s="20" t="s">
        <v>1471</v>
      </c>
      <c r="C131" s="108">
        <v>1</v>
      </c>
      <c r="D131" s="96">
        <v>0</v>
      </c>
      <c r="E131" s="102">
        <f t="shared" si="36"/>
        <v>1</v>
      </c>
      <c r="F131" s="98" t="s">
        <v>5</v>
      </c>
      <c r="G131" s="91"/>
      <c r="H131" s="91">
        <f t="shared" si="29"/>
        <v>0</v>
      </c>
      <c r="I131" s="92">
        <f t="shared" si="30"/>
        <v>123.52</v>
      </c>
      <c r="J131" s="93">
        <f t="shared" si="35"/>
        <v>0.9</v>
      </c>
      <c r="K131" s="91">
        <f t="shared" si="31"/>
        <v>111.16799999999999</v>
      </c>
      <c r="L131" s="61">
        <f t="shared" si="32"/>
        <v>111.16799999999999</v>
      </c>
    </row>
    <row r="132" spans="1:12" ht="30" x14ac:dyDescent="0.25">
      <c r="A132" s="19">
        <v>116</v>
      </c>
      <c r="B132" s="20" t="s">
        <v>1472</v>
      </c>
      <c r="C132" s="108">
        <v>3</v>
      </c>
      <c r="D132" s="96">
        <v>0</v>
      </c>
      <c r="E132" s="102">
        <f t="shared" si="36"/>
        <v>3</v>
      </c>
      <c r="F132" s="98" t="s">
        <v>5</v>
      </c>
      <c r="G132" s="91"/>
      <c r="H132" s="91">
        <f t="shared" si="29"/>
        <v>0</v>
      </c>
      <c r="I132" s="92">
        <f t="shared" si="30"/>
        <v>123.52</v>
      </c>
      <c r="J132" s="93">
        <f t="shared" si="35"/>
        <v>2.7</v>
      </c>
      <c r="K132" s="91">
        <f t="shared" si="31"/>
        <v>333.50400000000002</v>
      </c>
      <c r="L132" s="61">
        <f t="shared" si="32"/>
        <v>333.50400000000002</v>
      </c>
    </row>
    <row r="133" spans="1:12" ht="30" x14ac:dyDescent="0.25">
      <c r="A133" s="19">
        <v>117</v>
      </c>
      <c r="B133" s="20" t="s">
        <v>1473</v>
      </c>
      <c r="C133" s="108">
        <v>2</v>
      </c>
      <c r="D133" s="96">
        <v>0</v>
      </c>
      <c r="E133" s="102">
        <f t="shared" si="36"/>
        <v>2</v>
      </c>
      <c r="F133" s="98" t="s">
        <v>5</v>
      </c>
      <c r="G133" s="91"/>
      <c r="H133" s="91">
        <f t="shared" si="29"/>
        <v>0</v>
      </c>
      <c r="I133" s="92">
        <f t="shared" si="30"/>
        <v>123.52</v>
      </c>
      <c r="J133" s="93">
        <f t="shared" si="35"/>
        <v>1.8</v>
      </c>
      <c r="K133" s="91">
        <f t="shared" si="31"/>
        <v>222.33599999999998</v>
      </c>
      <c r="L133" s="61">
        <f t="shared" si="32"/>
        <v>222.33599999999998</v>
      </c>
    </row>
    <row r="134" spans="1:12" ht="30" x14ac:dyDescent="0.25">
      <c r="A134" s="19">
        <v>118</v>
      </c>
      <c r="B134" s="20" t="s">
        <v>1474</v>
      </c>
      <c r="C134" s="108">
        <v>3</v>
      </c>
      <c r="D134" s="96">
        <v>0</v>
      </c>
      <c r="E134" s="102">
        <f t="shared" si="36"/>
        <v>3</v>
      </c>
      <c r="F134" s="98" t="s">
        <v>5</v>
      </c>
      <c r="G134" s="91"/>
      <c r="H134" s="91">
        <f t="shared" si="29"/>
        <v>0</v>
      </c>
      <c r="I134" s="92">
        <f t="shared" si="30"/>
        <v>123.52</v>
      </c>
      <c r="J134" s="93">
        <f t="shared" si="35"/>
        <v>2.7</v>
      </c>
      <c r="K134" s="91">
        <f t="shared" si="31"/>
        <v>333.50400000000002</v>
      </c>
      <c r="L134" s="61">
        <f t="shared" si="32"/>
        <v>333.50400000000002</v>
      </c>
    </row>
    <row r="135" spans="1:12" ht="30" x14ac:dyDescent="0.25">
      <c r="A135" s="19">
        <v>119</v>
      </c>
      <c r="B135" s="20" t="s">
        <v>1475</v>
      </c>
      <c r="C135" s="108">
        <v>1</v>
      </c>
      <c r="D135" s="96">
        <v>0</v>
      </c>
      <c r="E135" s="102">
        <f t="shared" si="36"/>
        <v>1</v>
      </c>
      <c r="F135" s="98" t="s">
        <v>5</v>
      </c>
      <c r="G135" s="91"/>
      <c r="H135" s="91">
        <f t="shared" si="29"/>
        <v>0</v>
      </c>
      <c r="I135" s="92">
        <f t="shared" si="30"/>
        <v>123.52</v>
      </c>
      <c r="J135" s="93">
        <f t="shared" si="35"/>
        <v>0.9</v>
      </c>
      <c r="K135" s="91">
        <f t="shared" si="31"/>
        <v>111.16799999999999</v>
      </c>
      <c r="L135" s="61">
        <f t="shared" si="32"/>
        <v>111.16799999999999</v>
      </c>
    </row>
    <row r="136" spans="1:12" ht="30" x14ac:dyDescent="0.25">
      <c r="A136" s="19">
        <v>120</v>
      </c>
      <c r="B136" s="20" t="s">
        <v>1476</v>
      </c>
      <c r="C136" s="108">
        <v>4</v>
      </c>
      <c r="D136" s="96">
        <v>0</v>
      </c>
      <c r="E136" s="102">
        <f t="shared" si="36"/>
        <v>4</v>
      </c>
      <c r="F136" s="98" t="s">
        <v>5</v>
      </c>
      <c r="G136" s="91"/>
      <c r="H136" s="91">
        <f t="shared" si="29"/>
        <v>0</v>
      </c>
      <c r="I136" s="92">
        <f t="shared" si="30"/>
        <v>123.52</v>
      </c>
      <c r="J136" s="93">
        <f>E136*1.1</f>
        <v>4.4000000000000004</v>
      </c>
      <c r="K136" s="91">
        <f t="shared" si="31"/>
        <v>543.48800000000006</v>
      </c>
      <c r="L136" s="61">
        <f t="shared" si="32"/>
        <v>543.48800000000006</v>
      </c>
    </row>
    <row r="137" spans="1:12" ht="30" x14ac:dyDescent="0.25">
      <c r="A137" s="19">
        <v>121</v>
      </c>
      <c r="B137" s="20" t="s">
        <v>1477</v>
      </c>
      <c r="C137" s="108">
        <v>2</v>
      </c>
      <c r="D137" s="96">
        <v>0</v>
      </c>
      <c r="E137" s="102">
        <f t="shared" si="36"/>
        <v>2</v>
      </c>
      <c r="F137" s="98" t="s">
        <v>5</v>
      </c>
      <c r="G137" s="91"/>
      <c r="H137" s="91">
        <f t="shared" si="29"/>
        <v>0</v>
      </c>
      <c r="I137" s="92">
        <f t="shared" si="30"/>
        <v>123.52</v>
      </c>
      <c r="J137" s="93">
        <f>E137*1.1</f>
        <v>2.2000000000000002</v>
      </c>
      <c r="K137" s="91">
        <f t="shared" si="31"/>
        <v>271.74400000000003</v>
      </c>
      <c r="L137" s="61">
        <f t="shared" si="32"/>
        <v>271.74400000000003</v>
      </c>
    </row>
    <row r="138" spans="1:12" ht="30" x14ac:dyDescent="0.25">
      <c r="A138" s="19">
        <v>122</v>
      </c>
      <c r="B138" s="20" t="s">
        <v>1478</v>
      </c>
      <c r="C138" s="108">
        <v>1</v>
      </c>
      <c r="D138" s="96">
        <v>0</v>
      </c>
      <c r="E138" s="102">
        <f t="shared" si="36"/>
        <v>1</v>
      </c>
      <c r="F138" s="98" t="s">
        <v>5</v>
      </c>
      <c r="G138" s="91"/>
      <c r="H138" s="91">
        <f t="shared" si="29"/>
        <v>0</v>
      </c>
      <c r="I138" s="92">
        <f t="shared" si="30"/>
        <v>123.52</v>
      </c>
      <c r="J138" s="93">
        <f t="shared" ref="J138:J140" si="37">E138*0.9</f>
        <v>0.9</v>
      </c>
      <c r="K138" s="91">
        <f t="shared" si="31"/>
        <v>111.16799999999999</v>
      </c>
      <c r="L138" s="61">
        <f t="shared" si="32"/>
        <v>111.16799999999999</v>
      </c>
    </row>
    <row r="139" spans="1:12" ht="30" x14ac:dyDescent="0.25">
      <c r="A139" s="19">
        <v>123</v>
      </c>
      <c r="B139" s="20" t="s">
        <v>1479</v>
      </c>
      <c r="C139" s="108">
        <v>1</v>
      </c>
      <c r="D139" s="96">
        <v>0</v>
      </c>
      <c r="E139" s="102">
        <f t="shared" si="36"/>
        <v>1</v>
      </c>
      <c r="F139" s="98" t="s">
        <v>5</v>
      </c>
      <c r="G139" s="91"/>
      <c r="H139" s="91">
        <f t="shared" si="29"/>
        <v>0</v>
      </c>
      <c r="I139" s="92">
        <f t="shared" si="30"/>
        <v>123.52</v>
      </c>
      <c r="J139" s="93">
        <f t="shared" si="37"/>
        <v>0.9</v>
      </c>
      <c r="K139" s="91">
        <f t="shared" si="31"/>
        <v>111.16799999999999</v>
      </c>
      <c r="L139" s="61">
        <f t="shared" si="32"/>
        <v>111.16799999999999</v>
      </c>
    </row>
    <row r="140" spans="1:12" ht="30" x14ac:dyDescent="0.25">
      <c r="A140" s="19">
        <v>124</v>
      </c>
      <c r="B140" s="20" t="s">
        <v>1480</v>
      </c>
      <c r="C140" s="108">
        <v>1</v>
      </c>
      <c r="D140" s="96">
        <v>0</v>
      </c>
      <c r="E140" s="102">
        <f t="shared" si="36"/>
        <v>1</v>
      </c>
      <c r="F140" s="98" t="s">
        <v>5</v>
      </c>
      <c r="G140" s="91"/>
      <c r="H140" s="91">
        <f t="shared" si="29"/>
        <v>0</v>
      </c>
      <c r="I140" s="92">
        <f t="shared" si="30"/>
        <v>123.52</v>
      </c>
      <c r="J140" s="93">
        <f t="shared" si="37"/>
        <v>0.9</v>
      </c>
      <c r="K140" s="91">
        <f t="shared" si="31"/>
        <v>111.16799999999999</v>
      </c>
      <c r="L140" s="61">
        <f t="shared" si="32"/>
        <v>111.16799999999999</v>
      </c>
    </row>
    <row r="141" spans="1:12" ht="30" x14ac:dyDescent="0.25">
      <c r="A141" s="19">
        <v>125</v>
      </c>
      <c r="B141" s="20" t="s">
        <v>1453</v>
      </c>
      <c r="C141" s="108">
        <v>1</v>
      </c>
      <c r="D141" s="96">
        <v>0</v>
      </c>
      <c r="E141" s="102">
        <f t="shared" si="36"/>
        <v>1</v>
      </c>
      <c r="F141" s="98" t="s">
        <v>5</v>
      </c>
      <c r="G141" s="91"/>
      <c r="H141" s="91">
        <f t="shared" si="29"/>
        <v>0</v>
      </c>
      <c r="I141" s="92">
        <f t="shared" si="30"/>
        <v>123.52</v>
      </c>
      <c r="J141" s="93">
        <f t="shared" si="33"/>
        <v>0.8</v>
      </c>
      <c r="K141" s="91">
        <f t="shared" si="31"/>
        <v>98.816000000000003</v>
      </c>
      <c r="L141" s="61">
        <f t="shared" si="32"/>
        <v>98.816000000000003</v>
      </c>
    </row>
    <row r="142" spans="1:12" ht="30" x14ac:dyDescent="0.25">
      <c r="A142" s="19">
        <v>126</v>
      </c>
      <c r="B142" s="20" t="s">
        <v>1454</v>
      </c>
      <c r="C142" s="108">
        <v>2</v>
      </c>
      <c r="D142" s="96">
        <v>0</v>
      </c>
      <c r="E142" s="102">
        <f t="shared" si="36"/>
        <v>2</v>
      </c>
      <c r="F142" s="98" t="s">
        <v>5</v>
      </c>
      <c r="G142" s="91"/>
      <c r="H142" s="91">
        <f t="shared" si="29"/>
        <v>0</v>
      </c>
      <c r="I142" s="92">
        <f t="shared" si="30"/>
        <v>123.52</v>
      </c>
      <c r="J142" s="93">
        <f t="shared" ref="J142" si="38">E142*0.9</f>
        <v>1.8</v>
      </c>
      <c r="K142" s="91">
        <f t="shared" si="31"/>
        <v>222.33599999999998</v>
      </c>
      <c r="L142" s="61">
        <f t="shared" si="32"/>
        <v>222.33599999999998</v>
      </c>
    </row>
    <row r="143" spans="1:12" ht="30" x14ac:dyDescent="0.25">
      <c r="A143" s="19">
        <v>127</v>
      </c>
      <c r="B143" s="20" t="s">
        <v>1455</v>
      </c>
      <c r="C143" s="108">
        <v>1</v>
      </c>
      <c r="D143" s="96">
        <v>0</v>
      </c>
      <c r="E143" s="102">
        <f t="shared" si="36"/>
        <v>1</v>
      </c>
      <c r="F143" s="98" t="s">
        <v>5</v>
      </c>
      <c r="G143" s="91"/>
      <c r="H143" s="91">
        <f t="shared" si="29"/>
        <v>0</v>
      </c>
      <c r="I143" s="92">
        <f t="shared" si="30"/>
        <v>123.52</v>
      </c>
      <c r="J143" s="93">
        <f t="shared" si="33"/>
        <v>0.8</v>
      </c>
      <c r="K143" s="91">
        <f t="shared" si="31"/>
        <v>98.816000000000003</v>
      </c>
      <c r="L143" s="61">
        <f t="shared" si="32"/>
        <v>98.816000000000003</v>
      </c>
    </row>
    <row r="144" spans="1:12" ht="30" x14ac:dyDescent="0.25">
      <c r="A144" s="19">
        <v>128</v>
      </c>
      <c r="B144" s="20" t="s">
        <v>1456</v>
      </c>
      <c r="C144" s="108">
        <v>1</v>
      </c>
      <c r="D144" s="96">
        <v>0</v>
      </c>
      <c r="E144" s="102">
        <f t="shared" si="36"/>
        <v>1</v>
      </c>
      <c r="F144" s="98" t="s">
        <v>5</v>
      </c>
      <c r="G144" s="91"/>
      <c r="H144" s="91">
        <f t="shared" si="29"/>
        <v>0</v>
      </c>
      <c r="I144" s="92">
        <f t="shared" si="30"/>
        <v>123.52</v>
      </c>
      <c r="J144" s="93">
        <f>E144*2</f>
        <v>2</v>
      </c>
      <c r="K144" s="91">
        <f t="shared" si="31"/>
        <v>247.04</v>
      </c>
      <c r="L144" s="61">
        <f t="shared" si="32"/>
        <v>247.04</v>
      </c>
    </row>
    <row r="145" spans="1:12" x14ac:dyDescent="0.25">
      <c r="A145" s="19">
        <v>129</v>
      </c>
      <c r="B145" s="20" t="s">
        <v>786</v>
      </c>
      <c r="C145" s="108">
        <v>1</v>
      </c>
      <c r="D145" s="96">
        <v>0</v>
      </c>
      <c r="E145" s="102">
        <f t="shared" si="36"/>
        <v>1</v>
      </c>
      <c r="F145" s="98" t="s">
        <v>5</v>
      </c>
      <c r="G145" s="91"/>
      <c r="H145" s="91">
        <f t="shared" si="29"/>
        <v>0</v>
      </c>
      <c r="I145" s="92">
        <f t="shared" si="30"/>
        <v>123.52</v>
      </c>
      <c r="J145" s="93">
        <f t="shared" si="33"/>
        <v>0.8</v>
      </c>
      <c r="K145" s="91">
        <f t="shared" si="31"/>
        <v>98.816000000000003</v>
      </c>
      <c r="L145" s="61">
        <f t="shared" si="32"/>
        <v>98.816000000000003</v>
      </c>
    </row>
    <row r="146" spans="1:12" ht="30" x14ac:dyDescent="0.25">
      <c r="A146" s="19">
        <v>130</v>
      </c>
      <c r="B146" s="20" t="s">
        <v>1447</v>
      </c>
      <c r="C146" s="108">
        <v>1</v>
      </c>
      <c r="D146" s="96">
        <v>0</v>
      </c>
      <c r="E146" s="102">
        <f t="shared" si="36"/>
        <v>1</v>
      </c>
      <c r="F146" s="98" t="s">
        <v>5</v>
      </c>
      <c r="G146" s="91"/>
      <c r="H146" s="91">
        <f t="shared" si="29"/>
        <v>0</v>
      </c>
      <c r="I146" s="92">
        <f t="shared" si="30"/>
        <v>123.52</v>
      </c>
      <c r="J146" s="93">
        <f>E146*0.9</f>
        <v>0.9</v>
      </c>
      <c r="K146" s="91">
        <f t="shared" si="31"/>
        <v>111.16799999999999</v>
      </c>
      <c r="L146" s="61">
        <f t="shared" si="32"/>
        <v>111.16799999999999</v>
      </c>
    </row>
    <row r="147" spans="1:12" ht="30" x14ac:dyDescent="0.25">
      <c r="A147" s="19">
        <v>131</v>
      </c>
      <c r="B147" s="20" t="s">
        <v>1448</v>
      </c>
      <c r="C147" s="108">
        <v>12</v>
      </c>
      <c r="D147" s="96">
        <v>0</v>
      </c>
      <c r="E147" s="102">
        <f t="shared" si="36"/>
        <v>12</v>
      </c>
      <c r="F147" s="98" t="s">
        <v>5</v>
      </c>
      <c r="G147" s="91"/>
      <c r="H147" s="91">
        <f t="shared" ref="H147:H158" si="39">G147*E147</f>
        <v>0</v>
      </c>
      <c r="I147" s="92">
        <f t="shared" ref="I147:I158" si="40">L$4</f>
        <v>123.52</v>
      </c>
      <c r="J147" s="93">
        <f t="shared" ref="J147:J158" si="41">E147*0.8</f>
        <v>9.6000000000000014</v>
      </c>
      <c r="K147" s="91">
        <f t="shared" ref="K147:K158" si="42">J147*I147</f>
        <v>1185.7920000000001</v>
      </c>
      <c r="L147" s="61">
        <f t="shared" ref="L147:L158" si="43">K147+H147</f>
        <v>1185.7920000000001</v>
      </c>
    </row>
    <row r="148" spans="1:12" ht="30" x14ac:dyDescent="0.25">
      <c r="A148" s="19">
        <v>132</v>
      </c>
      <c r="B148" s="20" t="s">
        <v>1449</v>
      </c>
      <c r="C148" s="108">
        <v>1</v>
      </c>
      <c r="D148" s="96">
        <v>0</v>
      </c>
      <c r="E148" s="102">
        <f t="shared" si="36"/>
        <v>1</v>
      </c>
      <c r="F148" s="98" t="s">
        <v>5</v>
      </c>
      <c r="G148" s="91"/>
      <c r="H148" s="91">
        <f t="shared" si="39"/>
        <v>0</v>
      </c>
      <c r="I148" s="92">
        <f t="shared" si="40"/>
        <v>123.52</v>
      </c>
      <c r="J148" s="93">
        <f t="shared" si="41"/>
        <v>0.8</v>
      </c>
      <c r="K148" s="91">
        <f t="shared" si="42"/>
        <v>98.816000000000003</v>
      </c>
      <c r="L148" s="61">
        <f t="shared" si="43"/>
        <v>98.816000000000003</v>
      </c>
    </row>
    <row r="149" spans="1:12" ht="30" x14ac:dyDescent="0.25">
      <c r="A149" s="19">
        <v>133</v>
      </c>
      <c r="B149" s="20" t="s">
        <v>1450</v>
      </c>
      <c r="C149" s="108">
        <v>5</v>
      </c>
      <c r="D149" s="96">
        <v>0</v>
      </c>
      <c r="E149" s="102">
        <f t="shared" si="36"/>
        <v>5</v>
      </c>
      <c r="F149" s="98" t="s">
        <v>5</v>
      </c>
      <c r="G149" s="91"/>
      <c r="H149" s="91">
        <f t="shared" si="39"/>
        <v>0</v>
      </c>
      <c r="I149" s="92">
        <f t="shared" si="40"/>
        <v>123.52</v>
      </c>
      <c r="J149" s="93">
        <f t="shared" si="41"/>
        <v>4</v>
      </c>
      <c r="K149" s="91">
        <f t="shared" si="42"/>
        <v>494.08</v>
      </c>
      <c r="L149" s="61">
        <f t="shared" si="43"/>
        <v>494.08</v>
      </c>
    </row>
    <row r="150" spans="1:12" ht="30" x14ac:dyDescent="0.25">
      <c r="A150" s="19">
        <v>134</v>
      </c>
      <c r="B150" s="20" t="s">
        <v>1451</v>
      </c>
      <c r="C150" s="108">
        <v>1</v>
      </c>
      <c r="D150" s="96">
        <v>0</v>
      </c>
      <c r="E150" s="102">
        <f t="shared" si="36"/>
        <v>1</v>
      </c>
      <c r="F150" s="98" t="s">
        <v>5</v>
      </c>
      <c r="G150" s="91"/>
      <c r="H150" s="91">
        <f t="shared" si="39"/>
        <v>0</v>
      </c>
      <c r="I150" s="92">
        <f t="shared" si="40"/>
        <v>123.52</v>
      </c>
      <c r="J150" s="93">
        <f>E150*1</f>
        <v>1</v>
      </c>
      <c r="K150" s="91">
        <f t="shared" si="42"/>
        <v>123.52</v>
      </c>
      <c r="L150" s="61">
        <f t="shared" si="43"/>
        <v>123.52</v>
      </c>
    </row>
    <row r="151" spans="1:12" ht="30" x14ac:dyDescent="0.25">
      <c r="A151" s="19">
        <v>135</v>
      </c>
      <c r="B151" s="20" t="s">
        <v>1452</v>
      </c>
      <c r="C151" s="108">
        <v>2</v>
      </c>
      <c r="D151" s="96">
        <v>0</v>
      </c>
      <c r="E151" s="102">
        <f t="shared" si="36"/>
        <v>2</v>
      </c>
      <c r="F151" s="98" t="s">
        <v>5</v>
      </c>
      <c r="G151" s="91"/>
      <c r="H151" s="91">
        <f t="shared" si="39"/>
        <v>0</v>
      </c>
      <c r="I151" s="92">
        <f t="shared" si="40"/>
        <v>123.52</v>
      </c>
      <c r="J151" s="93">
        <f t="shared" si="41"/>
        <v>1.6</v>
      </c>
      <c r="K151" s="91">
        <f t="shared" si="42"/>
        <v>197.63200000000001</v>
      </c>
      <c r="L151" s="61">
        <f t="shared" si="43"/>
        <v>197.63200000000001</v>
      </c>
    </row>
    <row r="152" spans="1:12" x14ac:dyDescent="0.25">
      <c r="A152" s="19">
        <v>136</v>
      </c>
      <c r="B152" s="20" t="s">
        <v>787</v>
      </c>
      <c r="C152" s="108">
        <v>1</v>
      </c>
      <c r="D152" s="96">
        <v>0</v>
      </c>
      <c r="E152" s="102">
        <f t="shared" si="36"/>
        <v>1</v>
      </c>
      <c r="F152" s="98" t="s">
        <v>5</v>
      </c>
      <c r="G152" s="91"/>
      <c r="H152" s="91">
        <f t="shared" si="39"/>
        <v>0</v>
      </c>
      <c r="I152" s="92">
        <f t="shared" si="40"/>
        <v>123.52</v>
      </c>
      <c r="J152" s="93">
        <f>E152*2</f>
        <v>2</v>
      </c>
      <c r="K152" s="91">
        <f t="shared" si="42"/>
        <v>247.04</v>
      </c>
      <c r="L152" s="61">
        <f t="shared" si="43"/>
        <v>247.04</v>
      </c>
    </row>
    <row r="153" spans="1:12" x14ac:dyDescent="0.25">
      <c r="A153" s="19">
        <v>137</v>
      </c>
      <c r="B153" s="20" t="s">
        <v>788</v>
      </c>
      <c r="C153" s="108">
        <v>1</v>
      </c>
      <c r="D153" s="96">
        <v>0</v>
      </c>
      <c r="E153" s="102">
        <f t="shared" si="36"/>
        <v>1</v>
      </c>
      <c r="F153" s="98" t="s">
        <v>5</v>
      </c>
      <c r="G153" s="91"/>
      <c r="H153" s="91">
        <f t="shared" si="39"/>
        <v>0</v>
      </c>
      <c r="I153" s="92">
        <f t="shared" si="40"/>
        <v>123.52</v>
      </c>
      <c r="J153" s="93">
        <f>E153*2.3</f>
        <v>2.2999999999999998</v>
      </c>
      <c r="K153" s="91">
        <f t="shared" si="42"/>
        <v>284.09599999999995</v>
      </c>
      <c r="L153" s="61">
        <f t="shared" si="43"/>
        <v>284.09599999999995</v>
      </c>
    </row>
    <row r="154" spans="1:12" ht="45" x14ac:dyDescent="0.25">
      <c r="A154" s="19">
        <v>138</v>
      </c>
      <c r="B154" s="20" t="s">
        <v>1349</v>
      </c>
      <c r="C154" s="108">
        <v>4</v>
      </c>
      <c r="D154" s="96">
        <v>0</v>
      </c>
      <c r="E154" s="102">
        <f t="shared" si="36"/>
        <v>4</v>
      </c>
      <c r="F154" s="98" t="s">
        <v>5</v>
      </c>
      <c r="G154" s="91"/>
      <c r="H154" s="91">
        <f t="shared" si="39"/>
        <v>0</v>
      </c>
      <c r="I154" s="92">
        <f t="shared" si="40"/>
        <v>123.52</v>
      </c>
      <c r="J154" s="93">
        <f t="shared" si="41"/>
        <v>3.2</v>
      </c>
      <c r="K154" s="91">
        <f t="shared" si="42"/>
        <v>395.26400000000001</v>
      </c>
      <c r="L154" s="61">
        <f t="shared" si="43"/>
        <v>395.26400000000001</v>
      </c>
    </row>
    <row r="155" spans="1:12" ht="45" x14ac:dyDescent="0.25">
      <c r="A155" s="19">
        <v>139</v>
      </c>
      <c r="B155" s="20" t="s">
        <v>1350</v>
      </c>
      <c r="C155" s="108">
        <v>3</v>
      </c>
      <c r="D155" s="96">
        <v>0</v>
      </c>
      <c r="E155" s="102">
        <f t="shared" si="36"/>
        <v>3</v>
      </c>
      <c r="F155" s="98" t="s">
        <v>5</v>
      </c>
      <c r="G155" s="91"/>
      <c r="H155" s="91">
        <f t="shared" si="39"/>
        <v>0</v>
      </c>
      <c r="I155" s="92">
        <f t="shared" si="40"/>
        <v>123.52</v>
      </c>
      <c r="J155" s="93">
        <f t="shared" si="41"/>
        <v>2.4000000000000004</v>
      </c>
      <c r="K155" s="91">
        <f t="shared" si="42"/>
        <v>296.44800000000004</v>
      </c>
      <c r="L155" s="61">
        <f t="shared" si="43"/>
        <v>296.44800000000004</v>
      </c>
    </row>
    <row r="156" spans="1:12" ht="45" x14ac:dyDescent="0.25">
      <c r="A156" s="19">
        <v>140</v>
      </c>
      <c r="B156" s="20" t="s">
        <v>1351</v>
      </c>
      <c r="C156" s="108">
        <v>3</v>
      </c>
      <c r="D156" s="96">
        <v>0</v>
      </c>
      <c r="E156" s="102">
        <f t="shared" si="36"/>
        <v>3</v>
      </c>
      <c r="F156" s="98" t="s">
        <v>5</v>
      </c>
      <c r="G156" s="91"/>
      <c r="H156" s="91">
        <f t="shared" si="39"/>
        <v>0</v>
      </c>
      <c r="I156" s="92">
        <f t="shared" si="40"/>
        <v>123.52</v>
      </c>
      <c r="J156" s="93">
        <f t="shared" si="41"/>
        <v>2.4000000000000004</v>
      </c>
      <c r="K156" s="91">
        <f t="shared" si="42"/>
        <v>296.44800000000004</v>
      </c>
      <c r="L156" s="61">
        <f t="shared" si="43"/>
        <v>296.44800000000004</v>
      </c>
    </row>
    <row r="157" spans="1:12" ht="45" x14ac:dyDescent="0.25">
      <c r="A157" s="19">
        <v>141</v>
      </c>
      <c r="B157" s="20" t="s">
        <v>1352</v>
      </c>
      <c r="C157" s="108">
        <v>3</v>
      </c>
      <c r="D157" s="96">
        <v>0</v>
      </c>
      <c r="E157" s="102">
        <f t="shared" si="36"/>
        <v>3</v>
      </c>
      <c r="F157" s="98" t="s">
        <v>5</v>
      </c>
      <c r="G157" s="91"/>
      <c r="H157" s="91">
        <f t="shared" si="39"/>
        <v>0</v>
      </c>
      <c r="I157" s="92">
        <f t="shared" si="40"/>
        <v>123.52</v>
      </c>
      <c r="J157" s="93">
        <f t="shared" si="41"/>
        <v>2.4000000000000004</v>
      </c>
      <c r="K157" s="91">
        <f t="shared" si="42"/>
        <v>296.44800000000004</v>
      </c>
      <c r="L157" s="61">
        <f t="shared" si="43"/>
        <v>296.44800000000004</v>
      </c>
    </row>
    <row r="158" spans="1:12" ht="45" x14ac:dyDescent="0.25">
      <c r="A158" s="19">
        <v>142</v>
      </c>
      <c r="B158" s="20" t="s">
        <v>1353</v>
      </c>
      <c r="C158" s="108">
        <v>3</v>
      </c>
      <c r="D158" s="96">
        <v>0</v>
      </c>
      <c r="E158" s="102">
        <f t="shared" si="36"/>
        <v>3</v>
      </c>
      <c r="F158" s="98" t="s">
        <v>5</v>
      </c>
      <c r="G158" s="91"/>
      <c r="H158" s="91">
        <f t="shared" si="39"/>
        <v>0</v>
      </c>
      <c r="I158" s="92">
        <f t="shared" si="40"/>
        <v>123.52</v>
      </c>
      <c r="J158" s="93">
        <f t="shared" si="41"/>
        <v>2.4000000000000004</v>
      </c>
      <c r="K158" s="91">
        <f t="shared" si="42"/>
        <v>296.44800000000004</v>
      </c>
      <c r="L158" s="61">
        <f t="shared" si="43"/>
        <v>296.44800000000004</v>
      </c>
    </row>
    <row r="159" spans="1:12" ht="16.5" thickBot="1" x14ac:dyDescent="0.3">
      <c r="A159" s="19"/>
      <c r="B159" s="20"/>
      <c r="C159" s="108"/>
      <c r="D159" s="96"/>
      <c r="E159" s="102"/>
      <c r="F159" s="98"/>
      <c r="G159" s="90"/>
      <c r="H159" s="91"/>
      <c r="I159" s="110"/>
      <c r="J159" s="93"/>
      <c r="K159" s="91"/>
      <c r="L159" s="61"/>
    </row>
    <row r="160" spans="1:12" ht="16.5" thickBot="1" x14ac:dyDescent="0.3">
      <c r="A160" s="145" t="s">
        <v>789</v>
      </c>
      <c r="B160" s="146"/>
      <c r="C160" s="108"/>
      <c r="D160" s="96"/>
      <c r="E160" s="102"/>
      <c r="F160" s="98"/>
      <c r="G160" s="99"/>
      <c r="H160" s="99"/>
      <c r="I160" s="109"/>
      <c r="J160" s="101"/>
      <c r="K160" s="92"/>
      <c r="L160" s="30"/>
    </row>
    <row r="161" spans="1:12" ht="90" x14ac:dyDescent="0.25">
      <c r="A161" s="19">
        <v>1</v>
      </c>
      <c r="B161" s="55" t="s">
        <v>901</v>
      </c>
      <c r="C161" s="111">
        <v>1</v>
      </c>
      <c r="D161" s="96">
        <v>0</v>
      </c>
      <c r="E161" s="102">
        <f t="shared" ref="E161:E165" si="44">C161*(1+D161)</f>
        <v>1</v>
      </c>
      <c r="F161" s="98" t="s">
        <v>5</v>
      </c>
      <c r="G161" s="91"/>
      <c r="H161" s="91">
        <f t="shared" ref="H161" si="45">G161*E161</f>
        <v>0</v>
      </c>
      <c r="I161" s="92">
        <f t="shared" ref="I161" si="46">L$4</f>
        <v>123.52</v>
      </c>
      <c r="J161" s="93">
        <f>E161*32</f>
        <v>32</v>
      </c>
      <c r="K161" s="91">
        <f t="shared" ref="K161" si="47">J161*I161</f>
        <v>3952.64</v>
      </c>
      <c r="L161" s="61">
        <f t="shared" ref="L161" si="48">K161+H161</f>
        <v>3952.64</v>
      </c>
    </row>
    <row r="162" spans="1:12" ht="90" x14ac:dyDescent="0.25">
      <c r="A162" s="19">
        <v>2</v>
      </c>
      <c r="B162" s="55" t="s">
        <v>902</v>
      </c>
      <c r="C162" s="111">
        <v>1</v>
      </c>
      <c r="D162" s="96">
        <v>0</v>
      </c>
      <c r="E162" s="102">
        <f t="shared" ref="E162" si="49">C162*(1+D162)</f>
        <v>1</v>
      </c>
      <c r="F162" s="98" t="s">
        <v>5</v>
      </c>
      <c r="G162" s="91"/>
      <c r="H162" s="91">
        <f t="shared" ref="H162:H166" si="50">G162*E162</f>
        <v>0</v>
      </c>
      <c r="I162" s="92">
        <f t="shared" ref="I162:I166" si="51">L$4</f>
        <v>123.52</v>
      </c>
      <c r="J162" s="93">
        <f>E162*32</f>
        <v>32</v>
      </c>
      <c r="K162" s="91">
        <f t="shared" ref="K162:K166" si="52">J162*I162</f>
        <v>3952.64</v>
      </c>
      <c r="L162" s="61">
        <f t="shared" ref="L162:L166" si="53">K162+H162</f>
        <v>3952.64</v>
      </c>
    </row>
    <row r="163" spans="1:12" ht="90" x14ac:dyDescent="0.25">
      <c r="A163" s="19">
        <v>3</v>
      </c>
      <c r="B163" s="55" t="s">
        <v>903</v>
      </c>
      <c r="C163" s="111">
        <v>1</v>
      </c>
      <c r="D163" s="96">
        <v>0</v>
      </c>
      <c r="E163" s="102">
        <f t="shared" si="44"/>
        <v>1</v>
      </c>
      <c r="F163" s="98" t="s">
        <v>5</v>
      </c>
      <c r="G163" s="91"/>
      <c r="H163" s="91">
        <f t="shared" si="50"/>
        <v>0</v>
      </c>
      <c r="I163" s="92">
        <f t="shared" si="51"/>
        <v>123.52</v>
      </c>
      <c r="J163" s="93">
        <f>E163*32</f>
        <v>32</v>
      </c>
      <c r="K163" s="91">
        <f t="shared" si="52"/>
        <v>3952.64</v>
      </c>
      <c r="L163" s="61">
        <f t="shared" si="53"/>
        <v>3952.64</v>
      </c>
    </row>
    <row r="164" spans="1:12" ht="90" x14ac:dyDescent="0.25">
      <c r="A164" s="19">
        <v>4</v>
      </c>
      <c r="B164" s="55" t="s">
        <v>904</v>
      </c>
      <c r="C164" s="111">
        <v>1</v>
      </c>
      <c r="D164" s="96">
        <v>0</v>
      </c>
      <c r="E164" s="102">
        <f t="shared" ref="E164" si="54">C164*(1+D164)</f>
        <v>1</v>
      </c>
      <c r="F164" s="98" t="s">
        <v>5</v>
      </c>
      <c r="G164" s="91"/>
      <c r="H164" s="91">
        <f t="shared" si="50"/>
        <v>0</v>
      </c>
      <c r="I164" s="92">
        <f t="shared" si="51"/>
        <v>123.52</v>
      </c>
      <c r="J164" s="93">
        <f>E164*36</f>
        <v>36</v>
      </c>
      <c r="K164" s="91">
        <f t="shared" si="52"/>
        <v>4446.72</v>
      </c>
      <c r="L164" s="61">
        <f t="shared" si="53"/>
        <v>4446.72</v>
      </c>
    </row>
    <row r="165" spans="1:12" ht="90" x14ac:dyDescent="0.25">
      <c r="A165" s="19">
        <v>5</v>
      </c>
      <c r="B165" s="55" t="s">
        <v>905</v>
      </c>
      <c r="C165" s="111">
        <v>1</v>
      </c>
      <c r="D165" s="96">
        <v>0</v>
      </c>
      <c r="E165" s="102">
        <f t="shared" si="44"/>
        <v>1</v>
      </c>
      <c r="F165" s="98" t="s">
        <v>5</v>
      </c>
      <c r="G165" s="91"/>
      <c r="H165" s="91">
        <f t="shared" si="50"/>
        <v>0</v>
      </c>
      <c r="I165" s="92">
        <f t="shared" si="51"/>
        <v>123.52</v>
      </c>
      <c r="J165" s="93">
        <f t="shared" ref="J165:J166" si="55">E165*36</f>
        <v>36</v>
      </c>
      <c r="K165" s="91">
        <f t="shared" si="52"/>
        <v>4446.72</v>
      </c>
      <c r="L165" s="61">
        <f t="shared" si="53"/>
        <v>4446.72</v>
      </c>
    </row>
    <row r="166" spans="1:12" ht="90" x14ac:dyDescent="0.25">
      <c r="A166" s="19">
        <v>6</v>
      </c>
      <c r="B166" s="55" t="s">
        <v>906</v>
      </c>
      <c r="C166" s="111">
        <v>1</v>
      </c>
      <c r="D166" s="96">
        <v>0</v>
      </c>
      <c r="E166" s="102">
        <f t="shared" ref="E166" si="56">C166*(1+D166)</f>
        <v>1</v>
      </c>
      <c r="F166" s="98" t="s">
        <v>5</v>
      </c>
      <c r="G166" s="91"/>
      <c r="H166" s="91">
        <f t="shared" si="50"/>
        <v>0</v>
      </c>
      <c r="I166" s="92">
        <f t="shared" si="51"/>
        <v>123.52</v>
      </c>
      <c r="J166" s="93">
        <f t="shared" si="55"/>
        <v>36</v>
      </c>
      <c r="K166" s="91">
        <f t="shared" si="52"/>
        <v>4446.72</v>
      </c>
      <c r="L166" s="61">
        <f t="shared" si="53"/>
        <v>4446.72</v>
      </c>
    </row>
    <row r="167" spans="1:12" ht="16.5" thickBot="1" x14ac:dyDescent="0.3">
      <c r="A167" s="19"/>
      <c r="B167" s="20"/>
      <c r="C167" s="108"/>
      <c r="D167" s="96"/>
      <c r="E167" s="102"/>
      <c r="F167" s="98"/>
      <c r="G167" s="112"/>
      <c r="H167" s="101"/>
      <c r="I167" s="92"/>
      <c r="J167" s="93"/>
      <c r="K167" s="101"/>
      <c r="L167" s="11"/>
    </row>
    <row r="168" spans="1:12" ht="16.5" thickBot="1" x14ac:dyDescent="0.3">
      <c r="A168" s="145" t="s">
        <v>790</v>
      </c>
      <c r="B168" s="146"/>
      <c r="C168" s="108"/>
      <c r="D168" s="96"/>
      <c r="E168" s="102"/>
      <c r="F168" s="98"/>
      <c r="G168" s="99"/>
      <c r="H168" s="99"/>
      <c r="I168" s="109"/>
      <c r="J168" s="101"/>
      <c r="K168" s="92"/>
      <c r="L168" s="30"/>
    </row>
    <row r="169" spans="1:12" ht="75" x14ac:dyDescent="0.25">
      <c r="A169" s="19">
        <v>1</v>
      </c>
      <c r="B169" s="20" t="s">
        <v>907</v>
      </c>
      <c r="C169" s="108">
        <v>1</v>
      </c>
      <c r="D169" s="96">
        <v>0</v>
      </c>
      <c r="E169" s="102">
        <f t="shared" ref="E169" si="57">C169*(1+D169)</f>
        <v>1</v>
      </c>
      <c r="F169" s="98" t="s">
        <v>5</v>
      </c>
      <c r="G169" s="91"/>
      <c r="H169" s="91">
        <f t="shared" ref="H169" si="58">G169*E169</f>
        <v>0</v>
      </c>
      <c r="I169" s="92">
        <f t="shared" ref="I169" si="59">L$4</f>
        <v>123.52</v>
      </c>
      <c r="J169" s="93">
        <f>E169*96</f>
        <v>96</v>
      </c>
      <c r="K169" s="91">
        <f t="shared" ref="K169" si="60">J169*I169</f>
        <v>11857.92</v>
      </c>
      <c r="L169" s="61">
        <f t="shared" ref="L169" si="61">K169+H169</f>
        <v>11857.92</v>
      </c>
    </row>
    <row r="170" spans="1:12" ht="16.5" thickBot="1" x14ac:dyDescent="0.3">
      <c r="A170" s="19"/>
      <c r="B170" s="20"/>
      <c r="C170" s="108"/>
      <c r="D170" s="96"/>
      <c r="E170" s="102"/>
      <c r="F170" s="98"/>
      <c r="G170" s="112"/>
      <c r="H170" s="101"/>
      <c r="I170" s="92"/>
      <c r="J170" s="93"/>
      <c r="K170" s="101"/>
      <c r="L170" s="11"/>
    </row>
    <row r="171" spans="1:12" ht="16.5" thickBot="1" x14ac:dyDescent="0.3">
      <c r="A171" s="145" t="s">
        <v>791</v>
      </c>
      <c r="B171" s="146"/>
      <c r="C171" s="108"/>
      <c r="D171" s="96"/>
      <c r="E171" s="102"/>
      <c r="F171" s="98"/>
      <c r="G171" s="99"/>
      <c r="H171" s="99"/>
      <c r="I171" s="109"/>
      <c r="J171" s="101"/>
      <c r="K171" s="92"/>
      <c r="L171" s="30"/>
    </row>
    <row r="172" spans="1:12" ht="90" x14ac:dyDescent="0.25">
      <c r="A172" s="19">
        <v>1</v>
      </c>
      <c r="B172" s="20" t="s">
        <v>908</v>
      </c>
      <c r="C172" s="113">
        <v>1</v>
      </c>
      <c r="D172" s="96">
        <v>0</v>
      </c>
      <c r="E172" s="102">
        <f t="shared" ref="E172:E173" si="62">C172*(1+D172)</f>
        <v>1</v>
      </c>
      <c r="F172" s="98" t="s">
        <v>5</v>
      </c>
      <c r="G172" s="91"/>
      <c r="H172" s="91">
        <f t="shared" ref="H172" si="63">G172*E172</f>
        <v>0</v>
      </c>
      <c r="I172" s="92">
        <f t="shared" ref="I172" si="64">L$4</f>
        <v>123.52</v>
      </c>
      <c r="J172" s="93">
        <f>E172*48</f>
        <v>48</v>
      </c>
      <c r="K172" s="91">
        <f t="shared" ref="K172" si="65">J172*I172</f>
        <v>5928.96</v>
      </c>
      <c r="L172" s="61">
        <f t="shared" ref="L172" si="66">K172+H172</f>
        <v>5928.96</v>
      </c>
    </row>
    <row r="173" spans="1:12" ht="90" x14ac:dyDescent="0.25">
      <c r="A173" s="19">
        <v>2</v>
      </c>
      <c r="B173" s="20" t="s">
        <v>909</v>
      </c>
      <c r="C173" s="113">
        <v>1</v>
      </c>
      <c r="D173" s="96">
        <v>0</v>
      </c>
      <c r="E173" s="102">
        <f t="shared" si="62"/>
        <v>1</v>
      </c>
      <c r="F173" s="98" t="s">
        <v>5</v>
      </c>
      <c r="G173" s="91"/>
      <c r="H173" s="91">
        <f t="shared" ref="H173" si="67">G173*E173</f>
        <v>0</v>
      </c>
      <c r="I173" s="92">
        <f t="shared" ref="I173" si="68">L$4</f>
        <v>123.52</v>
      </c>
      <c r="J173" s="93">
        <f>E173*48</f>
        <v>48</v>
      </c>
      <c r="K173" s="91">
        <f t="shared" ref="K173" si="69">J173*I173</f>
        <v>5928.96</v>
      </c>
      <c r="L173" s="61">
        <f t="shared" ref="L173" si="70">K173+H173</f>
        <v>5928.96</v>
      </c>
    </row>
    <row r="174" spans="1:12" ht="16.5" thickBot="1" x14ac:dyDescent="0.3">
      <c r="A174" s="19"/>
      <c r="B174" s="20"/>
      <c r="C174" s="108"/>
      <c r="D174" s="96"/>
      <c r="E174" s="102"/>
      <c r="F174" s="98"/>
      <c r="G174" s="112"/>
      <c r="H174" s="101"/>
      <c r="I174" s="92"/>
      <c r="J174" s="93"/>
      <c r="K174" s="101"/>
      <c r="L174" s="11"/>
    </row>
    <row r="175" spans="1:12" ht="16.5" thickBot="1" x14ac:dyDescent="0.3">
      <c r="A175" s="145" t="s">
        <v>792</v>
      </c>
      <c r="B175" s="146"/>
      <c r="C175" s="108"/>
      <c r="D175" s="96"/>
      <c r="E175" s="102"/>
      <c r="F175" s="98"/>
      <c r="G175" s="99"/>
      <c r="H175" s="99"/>
      <c r="I175" s="109"/>
      <c r="J175" s="101"/>
      <c r="K175" s="92"/>
      <c r="L175" s="30"/>
    </row>
    <row r="176" spans="1:12" ht="45" x14ac:dyDescent="0.25">
      <c r="A176" s="19">
        <v>1</v>
      </c>
      <c r="B176" s="20" t="s">
        <v>910</v>
      </c>
      <c r="C176" s="108">
        <v>1</v>
      </c>
      <c r="D176" s="96">
        <v>0</v>
      </c>
      <c r="E176" s="102">
        <f t="shared" ref="E176:E180" si="71">C176*(1+D176)</f>
        <v>1</v>
      </c>
      <c r="F176" s="98" t="s">
        <v>5</v>
      </c>
      <c r="G176" s="91"/>
      <c r="H176" s="91">
        <f t="shared" ref="H176" si="72">G176*E176</f>
        <v>0</v>
      </c>
      <c r="I176" s="92">
        <f t="shared" ref="I176" si="73">L$4</f>
        <v>123.52</v>
      </c>
      <c r="J176" s="93">
        <f>E176*120</f>
        <v>120</v>
      </c>
      <c r="K176" s="91">
        <f t="shared" ref="K176" si="74">J176*I176</f>
        <v>14822.4</v>
      </c>
      <c r="L176" s="61">
        <f t="shared" ref="L176" si="75">K176+H176</f>
        <v>14822.4</v>
      </c>
    </row>
    <row r="177" spans="1:12" ht="16.5" thickBot="1" x14ac:dyDescent="0.3">
      <c r="A177" s="19"/>
      <c r="B177" s="20"/>
      <c r="C177" s="108"/>
      <c r="D177" s="96"/>
      <c r="E177" s="102"/>
      <c r="F177" s="98"/>
      <c r="G177" s="90"/>
      <c r="H177" s="91"/>
      <c r="I177" s="110"/>
      <c r="J177" s="93"/>
      <c r="K177" s="91"/>
      <c r="L177" s="61"/>
    </row>
    <row r="178" spans="1:12" ht="16.5" thickBot="1" x14ac:dyDescent="0.3">
      <c r="A178" s="145" t="s">
        <v>793</v>
      </c>
      <c r="B178" s="146"/>
      <c r="C178" s="108"/>
      <c r="D178" s="96"/>
      <c r="E178" s="102"/>
      <c r="F178" s="98"/>
      <c r="G178" s="90"/>
      <c r="H178" s="91"/>
      <c r="I178" s="110"/>
      <c r="J178" s="93"/>
      <c r="K178" s="91"/>
      <c r="L178" s="61"/>
    </row>
    <row r="179" spans="1:12" ht="45" x14ac:dyDescent="0.25">
      <c r="A179" s="19">
        <v>1</v>
      </c>
      <c r="B179" s="20" t="s">
        <v>911</v>
      </c>
      <c r="C179" s="108">
        <v>1</v>
      </c>
      <c r="D179" s="96">
        <v>0</v>
      </c>
      <c r="E179" s="102">
        <f t="shared" si="71"/>
        <v>1</v>
      </c>
      <c r="F179" s="98" t="s">
        <v>5</v>
      </c>
      <c r="G179" s="91"/>
      <c r="H179" s="91">
        <f t="shared" ref="H179" si="76">G179*E179</f>
        <v>0</v>
      </c>
      <c r="I179" s="92">
        <f t="shared" ref="I179" si="77">L$4</f>
        <v>123.52</v>
      </c>
      <c r="J179" s="93">
        <f>E179*24</f>
        <v>24</v>
      </c>
      <c r="K179" s="91">
        <f t="shared" ref="K179" si="78">J179*I179</f>
        <v>2964.48</v>
      </c>
      <c r="L179" s="61">
        <f t="shared" ref="L179" si="79">K179+H179</f>
        <v>2964.48</v>
      </c>
    </row>
    <row r="180" spans="1:12" ht="45" x14ac:dyDescent="0.25">
      <c r="A180" s="19">
        <v>2</v>
      </c>
      <c r="B180" s="20" t="s">
        <v>912</v>
      </c>
      <c r="C180" s="108">
        <v>1</v>
      </c>
      <c r="D180" s="96">
        <v>0</v>
      </c>
      <c r="E180" s="102">
        <f t="shared" si="71"/>
        <v>1</v>
      </c>
      <c r="F180" s="98" t="s">
        <v>5</v>
      </c>
      <c r="G180" s="91"/>
      <c r="H180" s="91">
        <f t="shared" ref="H180:H184" si="80">G180*E180</f>
        <v>0</v>
      </c>
      <c r="I180" s="92">
        <f t="shared" ref="I180:I184" si="81">L$4</f>
        <v>123.52</v>
      </c>
      <c r="J180" s="93">
        <f t="shared" ref="J180:J182" si="82">E180*24</f>
        <v>24</v>
      </c>
      <c r="K180" s="91">
        <f t="shared" ref="K180:K184" si="83">J180*I180</f>
        <v>2964.48</v>
      </c>
      <c r="L180" s="61">
        <f t="shared" ref="L180:L184" si="84">K180+H180</f>
        <v>2964.48</v>
      </c>
    </row>
    <row r="181" spans="1:12" ht="45" x14ac:dyDescent="0.25">
      <c r="A181" s="19">
        <v>3</v>
      </c>
      <c r="B181" s="20" t="s">
        <v>913</v>
      </c>
      <c r="C181" s="108">
        <v>1</v>
      </c>
      <c r="D181" s="96">
        <v>0</v>
      </c>
      <c r="E181" s="102">
        <f t="shared" ref="E181:E184" si="85">C181*(1+D181)</f>
        <v>1</v>
      </c>
      <c r="F181" s="98" t="s">
        <v>5</v>
      </c>
      <c r="G181" s="91"/>
      <c r="H181" s="91">
        <f t="shared" si="80"/>
        <v>0</v>
      </c>
      <c r="I181" s="92">
        <f t="shared" si="81"/>
        <v>123.52</v>
      </c>
      <c r="J181" s="93">
        <f t="shared" si="82"/>
        <v>24</v>
      </c>
      <c r="K181" s="91">
        <f t="shared" si="83"/>
        <v>2964.48</v>
      </c>
      <c r="L181" s="61">
        <f t="shared" si="84"/>
        <v>2964.48</v>
      </c>
    </row>
    <row r="182" spans="1:12" ht="45" x14ac:dyDescent="0.25">
      <c r="A182" s="19">
        <v>4</v>
      </c>
      <c r="B182" s="20" t="s">
        <v>914</v>
      </c>
      <c r="C182" s="108">
        <v>1</v>
      </c>
      <c r="D182" s="96">
        <v>0</v>
      </c>
      <c r="E182" s="102">
        <f t="shared" si="85"/>
        <v>1</v>
      </c>
      <c r="F182" s="98" t="s">
        <v>5</v>
      </c>
      <c r="G182" s="91"/>
      <c r="H182" s="91">
        <f t="shared" si="80"/>
        <v>0</v>
      </c>
      <c r="I182" s="92">
        <f t="shared" si="81"/>
        <v>123.52</v>
      </c>
      <c r="J182" s="93">
        <f t="shared" si="82"/>
        <v>24</v>
      </c>
      <c r="K182" s="91">
        <f t="shared" si="83"/>
        <v>2964.48</v>
      </c>
      <c r="L182" s="61">
        <f t="shared" si="84"/>
        <v>2964.48</v>
      </c>
    </row>
    <row r="183" spans="1:12" ht="45" x14ac:dyDescent="0.25">
      <c r="A183" s="19">
        <v>5</v>
      </c>
      <c r="B183" s="20" t="s">
        <v>915</v>
      </c>
      <c r="C183" s="108">
        <v>1</v>
      </c>
      <c r="D183" s="96">
        <v>0</v>
      </c>
      <c r="E183" s="102">
        <f t="shared" si="85"/>
        <v>1</v>
      </c>
      <c r="F183" s="98" t="s">
        <v>5</v>
      </c>
      <c r="G183" s="91"/>
      <c r="H183" s="91">
        <f t="shared" si="80"/>
        <v>0</v>
      </c>
      <c r="I183" s="92">
        <f t="shared" si="81"/>
        <v>123.52</v>
      </c>
      <c r="J183" s="93">
        <f t="shared" ref="J183:J184" si="86">E183*16</f>
        <v>16</v>
      </c>
      <c r="K183" s="91">
        <f t="shared" si="83"/>
        <v>1976.32</v>
      </c>
      <c r="L183" s="61">
        <f t="shared" si="84"/>
        <v>1976.32</v>
      </c>
    </row>
    <row r="184" spans="1:12" ht="45" x14ac:dyDescent="0.25">
      <c r="A184" s="19">
        <v>6</v>
      </c>
      <c r="B184" s="20" t="s">
        <v>915</v>
      </c>
      <c r="C184" s="108">
        <v>1</v>
      </c>
      <c r="D184" s="96">
        <v>0</v>
      </c>
      <c r="E184" s="102">
        <f t="shared" si="85"/>
        <v>1</v>
      </c>
      <c r="F184" s="98" t="s">
        <v>5</v>
      </c>
      <c r="G184" s="91"/>
      <c r="H184" s="91">
        <f t="shared" si="80"/>
        <v>0</v>
      </c>
      <c r="I184" s="92">
        <f t="shared" si="81"/>
        <v>123.52</v>
      </c>
      <c r="J184" s="93">
        <f t="shared" si="86"/>
        <v>16</v>
      </c>
      <c r="K184" s="91">
        <f t="shared" si="83"/>
        <v>1976.32</v>
      </c>
      <c r="L184" s="61">
        <f t="shared" si="84"/>
        <v>1976.32</v>
      </c>
    </row>
    <row r="185" spans="1:12" ht="16.5" thickBot="1" x14ac:dyDescent="0.3">
      <c r="A185" s="19"/>
      <c r="B185" s="20"/>
      <c r="C185" s="108"/>
      <c r="D185" s="96"/>
      <c r="E185" s="102"/>
      <c r="F185" s="98"/>
      <c r="G185" s="99"/>
      <c r="H185" s="99"/>
      <c r="I185" s="109"/>
      <c r="J185" s="101"/>
      <c r="K185" s="92"/>
      <c r="L185" s="30"/>
    </row>
    <row r="186" spans="1:12" ht="16.5" thickBot="1" x14ac:dyDescent="0.3">
      <c r="A186" s="145" t="s">
        <v>794</v>
      </c>
      <c r="B186" s="146"/>
      <c r="C186" s="108"/>
      <c r="D186" s="96"/>
      <c r="E186" s="102"/>
      <c r="F186" s="98"/>
      <c r="G186" s="99"/>
      <c r="H186" s="99"/>
      <c r="I186" s="109"/>
      <c r="J186" s="101"/>
      <c r="K186" s="92"/>
      <c r="L186" s="30"/>
    </row>
    <row r="187" spans="1:12" x14ac:dyDescent="0.25">
      <c r="A187" s="19">
        <v>1</v>
      </c>
      <c r="B187" s="55" t="s">
        <v>916</v>
      </c>
      <c r="C187" s="111">
        <v>1</v>
      </c>
      <c r="D187" s="96">
        <v>0</v>
      </c>
      <c r="E187" s="102">
        <f t="shared" ref="E187" si="87">C187*(1+D187)</f>
        <v>1</v>
      </c>
      <c r="F187" s="98" t="s">
        <v>5</v>
      </c>
      <c r="G187" s="91"/>
      <c r="H187" s="91">
        <f t="shared" ref="H187" si="88">G187*E187</f>
        <v>0</v>
      </c>
      <c r="I187" s="92">
        <f t="shared" ref="I187" si="89">L$4</f>
        <v>123.52</v>
      </c>
      <c r="J187" s="93">
        <f>E187*8</f>
        <v>8</v>
      </c>
      <c r="K187" s="91">
        <f t="shared" ref="K187" si="90">J187*I187</f>
        <v>988.16</v>
      </c>
      <c r="L187" s="61">
        <f t="shared" ref="L187" si="91">K187+H187</f>
        <v>988.16</v>
      </c>
    </row>
    <row r="188" spans="1:12" x14ac:dyDescent="0.25">
      <c r="A188" s="19">
        <v>2</v>
      </c>
      <c r="B188" s="55" t="s">
        <v>917</v>
      </c>
      <c r="C188" s="111">
        <v>1</v>
      </c>
      <c r="D188" s="96">
        <v>0</v>
      </c>
      <c r="E188" s="102">
        <f t="shared" ref="E188" si="92">C188*(1+D188)</f>
        <v>1</v>
      </c>
      <c r="F188" s="98" t="s">
        <v>5</v>
      </c>
      <c r="G188" s="91"/>
      <c r="H188" s="91">
        <f t="shared" ref="H188:H189" si="93">G188*E188</f>
        <v>0</v>
      </c>
      <c r="I188" s="92">
        <f t="shared" ref="I188:I189" si="94">L$4</f>
        <v>123.52</v>
      </c>
      <c r="J188" s="93">
        <f>E188*8</f>
        <v>8</v>
      </c>
      <c r="K188" s="91">
        <f t="shared" ref="K188:K189" si="95">J188*I188</f>
        <v>988.16</v>
      </c>
      <c r="L188" s="61">
        <f t="shared" ref="L188:L189" si="96">K188+H188</f>
        <v>988.16</v>
      </c>
    </row>
    <row r="189" spans="1:12" x14ac:dyDescent="0.25">
      <c r="A189" s="19">
        <v>3</v>
      </c>
      <c r="B189" s="55" t="s">
        <v>918</v>
      </c>
      <c r="C189" s="111">
        <v>1</v>
      </c>
      <c r="D189" s="96">
        <v>0</v>
      </c>
      <c r="E189" s="102">
        <f t="shared" ref="E189:E192" si="97">C189*(1+D189)</f>
        <v>1</v>
      </c>
      <c r="F189" s="98" t="s">
        <v>5</v>
      </c>
      <c r="G189" s="91"/>
      <c r="H189" s="91">
        <f t="shared" si="93"/>
        <v>0</v>
      </c>
      <c r="I189" s="92">
        <f t="shared" si="94"/>
        <v>123.52</v>
      </c>
      <c r="J189" s="93">
        <f t="shared" ref="J189" si="98">E189*6</f>
        <v>6</v>
      </c>
      <c r="K189" s="91">
        <f t="shared" si="95"/>
        <v>741.12</v>
      </c>
      <c r="L189" s="61">
        <f t="shared" si="96"/>
        <v>741.12</v>
      </c>
    </row>
    <row r="190" spans="1:12" ht="16.5" thickBot="1" x14ac:dyDescent="0.3">
      <c r="A190" s="19"/>
      <c r="B190" s="55"/>
      <c r="C190" s="111"/>
      <c r="D190" s="96"/>
      <c r="E190" s="102"/>
      <c r="F190" s="98"/>
      <c r="G190" s="90"/>
      <c r="H190" s="91"/>
      <c r="I190" s="110"/>
      <c r="J190" s="93"/>
      <c r="K190" s="91"/>
      <c r="L190" s="61"/>
    </row>
    <row r="191" spans="1:12" ht="16.5" thickBot="1" x14ac:dyDescent="0.3">
      <c r="A191" s="145" t="s">
        <v>795</v>
      </c>
      <c r="B191" s="146"/>
      <c r="C191" s="111"/>
      <c r="D191" s="96"/>
      <c r="E191" s="102"/>
      <c r="F191" s="98"/>
      <c r="G191" s="90"/>
      <c r="H191" s="91"/>
      <c r="I191" s="110"/>
      <c r="J191" s="93"/>
      <c r="K191" s="91"/>
      <c r="L191" s="61"/>
    </row>
    <row r="192" spans="1:12" ht="45" x14ac:dyDescent="0.25">
      <c r="A192" s="19">
        <v>1</v>
      </c>
      <c r="B192" s="55" t="s">
        <v>919</v>
      </c>
      <c r="C192" s="111">
        <v>1</v>
      </c>
      <c r="D192" s="96">
        <v>0</v>
      </c>
      <c r="E192" s="102">
        <f t="shared" si="97"/>
        <v>1</v>
      </c>
      <c r="F192" s="98" t="s">
        <v>5</v>
      </c>
      <c r="G192" s="91"/>
      <c r="H192" s="91">
        <f t="shared" ref="H192" si="99">G192*E192</f>
        <v>0</v>
      </c>
      <c r="I192" s="92">
        <f t="shared" ref="I192" si="100">L$4</f>
        <v>123.52</v>
      </c>
      <c r="J192" s="93">
        <f>E192*42</f>
        <v>42</v>
      </c>
      <c r="K192" s="91">
        <f t="shared" ref="K192" si="101">J192*I192</f>
        <v>5187.84</v>
      </c>
      <c r="L192" s="61">
        <f t="shared" ref="L192" si="102">K192+H192</f>
        <v>5187.84</v>
      </c>
    </row>
    <row r="193" spans="1:12" ht="16.5" thickBot="1" x14ac:dyDescent="0.3">
      <c r="A193" s="19"/>
      <c r="B193" s="55"/>
      <c r="C193" s="111"/>
      <c r="D193" s="96"/>
      <c r="E193" s="102"/>
      <c r="F193" s="98"/>
      <c r="G193" s="90"/>
      <c r="H193" s="91"/>
      <c r="I193" s="110"/>
      <c r="J193" s="93"/>
      <c r="K193" s="91"/>
      <c r="L193" s="61"/>
    </row>
    <row r="194" spans="1:12" ht="16.5" thickBot="1" x14ac:dyDescent="0.3">
      <c r="A194" s="145" t="s">
        <v>796</v>
      </c>
      <c r="B194" s="146"/>
      <c r="C194" s="111"/>
      <c r="D194" s="96"/>
      <c r="E194" s="102"/>
      <c r="F194" s="98"/>
      <c r="G194" s="90"/>
      <c r="H194" s="91"/>
      <c r="I194" s="110"/>
      <c r="J194" s="93"/>
      <c r="K194" s="91"/>
      <c r="L194" s="61"/>
    </row>
    <row r="195" spans="1:12" ht="30" x14ac:dyDescent="0.25">
      <c r="A195" s="19">
        <v>1</v>
      </c>
      <c r="B195" s="55" t="s">
        <v>1938</v>
      </c>
      <c r="C195" s="111">
        <v>1</v>
      </c>
      <c r="D195" s="96">
        <v>0</v>
      </c>
      <c r="E195" s="102">
        <f t="shared" ref="E195" si="103">C195*(1+D195)</f>
        <v>1</v>
      </c>
      <c r="F195" s="98" t="s">
        <v>5</v>
      </c>
      <c r="G195" s="91"/>
      <c r="H195" s="91">
        <f t="shared" ref="H195" si="104">G195*E195</f>
        <v>0</v>
      </c>
      <c r="I195" s="92">
        <f t="shared" ref="I195" si="105">L$4</f>
        <v>123.52</v>
      </c>
      <c r="J195" s="93">
        <f>E195*6</f>
        <v>6</v>
      </c>
      <c r="K195" s="91">
        <f t="shared" ref="K195" si="106">J195*I195</f>
        <v>741.12</v>
      </c>
      <c r="L195" s="61">
        <f t="shared" ref="L195" si="107">K195+H195</f>
        <v>741.12</v>
      </c>
    </row>
    <row r="196" spans="1:12" ht="30" x14ac:dyDescent="0.25">
      <c r="A196" s="19">
        <v>2</v>
      </c>
      <c r="B196" s="55" t="s">
        <v>1939</v>
      </c>
      <c r="C196" s="111">
        <v>1</v>
      </c>
      <c r="D196" s="96">
        <v>0</v>
      </c>
      <c r="E196" s="102">
        <f t="shared" ref="E196" si="108">C196*(1+D196)</f>
        <v>1</v>
      </c>
      <c r="F196" s="98" t="s">
        <v>5</v>
      </c>
      <c r="G196" s="91"/>
      <c r="H196" s="91">
        <f t="shared" ref="H196:H197" si="109">G196*E196</f>
        <v>0</v>
      </c>
      <c r="I196" s="92">
        <f t="shared" ref="I196:I197" si="110">L$4</f>
        <v>123.52</v>
      </c>
      <c r="J196" s="93">
        <f t="shared" ref="J196:J197" si="111">E196*6</f>
        <v>6</v>
      </c>
      <c r="K196" s="91">
        <f t="shared" ref="K196:K197" si="112">J196*I196</f>
        <v>741.12</v>
      </c>
      <c r="L196" s="61">
        <f t="shared" ref="L196:L197" si="113">K196+H196</f>
        <v>741.12</v>
      </c>
    </row>
    <row r="197" spans="1:12" ht="30" x14ac:dyDescent="0.25">
      <c r="A197" s="19">
        <v>3</v>
      </c>
      <c r="B197" s="55" t="s">
        <v>1940</v>
      </c>
      <c r="C197" s="111">
        <v>1</v>
      </c>
      <c r="D197" s="96">
        <v>0</v>
      </c>
      <c r="E197" s="102">
        <f t="shared" ref="E197:E206" si="114">C197*(1+D197)</f>
        <v>1</v>
      </c>
      <c r="F197" s="98" t="s">
        <v>5</v>
      </c>
      <c r="G197" s="91"/>
      <c r="H197" s="91">
        <f t="shared" si="109"/>
        <v>0</v>
      </c>
      <c r="I197" s="92">
        <f t="shared" si="110"/>
        <v>123.52</v>
      </c>
      <c r="J197" s="93">
        <f t="shared" si="111"/>
        <v>6</v>
      </c>
      <c r="K197" s="91">
        <f t="shared" si="112"/>
        <v>741.12</v>
      </c>
      <c r="L197" s="61">
        <f t="shared" si="113"/>
        <v>741.12</v>
      </c>
    </row>
    <row r="198" spans="1:12" ht="16.5" thickBot="1" x14ac:dyDescent="0.3">
      <c r="A198" s="19"/>
      <c r="B198" s="78"/>
      <c r="C198" s="111"/>
      <c r="D198" s="96"/>
      <c r="E198" s="102"/>
      <c r="F198" s="98"/>
      <c r="G198" s="90"/>
      <c r="H198" s="91"/>
      <c r="I198" s="110"/>
      <c r="J198" s="93"/>
      <c r="K198" s="91"/>
      <c r="L198" s="61"/>
    </row>
    <row r="199" spans="1:12" ht="16.5" thickBot="1" x14ac:dyDescent="0.3">
      <c r="A199" s="145" t="s">
        <v>797</v>
      </c>
      <c r="B199" s="146"/>
      <c r="C199" s="111"/>
      <c r="D199" s="96"/>
      <c r="E199" s="102"/>
      <c r="F199" s="98"/>
      <c r="G199" s="90"/>
      <c r="H199" s="91"/>
      <c r="I199" s="110"/>
      <c r="J199" s="93"/>
      <c r="K199" s="91"/>
      <c r="L199" s="61"/>
    </row>
    <row r="200" spans="1:12" ht="60" x14ac:dyDescent="0.25">
      <c r="A200" s="19">
        <v>1</v>
      </c>
      <c r="B200" s="55" t="s">
        <v>920</v>
      </c>
      <c r="C200" s="114">
        <v>1</v>
      </c>
      <c r="D200" s="96">
        <v>0</v>
      </c>
      <c r="E200" s="102">
        <f t="shared" ref="E200:E201" si="115">C200*(1+D200)</f>
        <v>1</v>
      </c>
      <c r="F200" s="98" t="s">
        <v>5</v>
      </c>
      <c r="G200" s="91"/>
      <c r="H200" s="91">
        <f t="shared" ref="H200:H201" si="116">G200*E200</f>
        <v>0</v>
      </c>
      <c r="I200" s="92">
        <f t="shared" ref="I200:I201" si="117">L$4</f>
        <v>123.52</v>
      </c>
      <c r="J200" s="93">
        <f>E200*24</f>
        <v>24</v>
      </c>
      <c r="K200" s="91">
        <f t="shared" ref="K200:K201" si="118">J200*I200</f>
        <v>2964.48</v>
      </c>
      <c r="L200" s="61">
        <f t="shared" ref="L200:L201" si="119">K200+H200</f>
        <v>2964.48</v>
      </c>
    </row>
    <row r="201" spans="1:12" ht="60" x14ac:dyDescent="0.25">
      <c r="A201" s="19">
        <v>2</v>
      </c>
      <c r="B201" s="55" t="s">
        <v>921</v>
      </c>
      <c r="C201" s="114">
        <v>1</v>
      </c>
      <c r="D201" s="96">
        <v>0</v>
      </c>
      <c r="E201" s="102">
        <f t="shared" si="115"/>
        <v>1</v>
      </c>
      <c r="F201" s="98" t="s">
        <v>5</v>
      </c>
      <c r="G201" s="91"/>
      <c r="H201" s="91">
        <f t="shared" si="116"/>
        <v>0</v>
      </c>
      <c r="I201" s="92">
        <f t="shared" si="117"/>
        <v>123.52</v>
      </c>
      <c r="J201" s="93">
        <f>E201*24</f>
        <v>24</v>
      </c>
      <c r="K201" s="91">
        <f t="shared" si="118"/>
        <v>2964.48</v>
      </c>
      <c r="L201" s="61">
        <f t="shared" si="119"/>
        <v>2964.48</v>
      </c>
    </row>
    <row r="202" spans="1:12" ht="16.5" thickBot="1" x14ac:dyDescent="0.3">
      <c r="A202" s="19"/>
      <c r="B202" s="55"/>
      <c r="C202" s="111"/>
      <c r="D202" s="96"/>
      <c r="E202" s="102"/>
      <c r="F202" s="98"/>
      <c r="G202" s="112"/>
      <c r="H202" s="101"/>
      <c r="I202" s="92"/>
      <c r="J202" s="93"/>
      <c r="K202" s="101"/>
      <c r="L202" s="11"/>
    </row>
    <row r="203" spans="1:12" ht="16.5" thickBot="1" x14ac:dyDescent="0.3">
      <c r="A203" s="145" t="s">
        <v>1795</v>
      </c>
      <c r="B203" s="146"/>
      <c r="C203" s="111"/>
      <c r="D203" s="96"/>
      <c r="E203" s="102"/>
      <c r="F203" s="98"/>
      <c r="G203" s="90"/>
      <c r="H203" s="91"/>
      <c r="I203" s="110"/>
      <c r="J203" s="93"/>
      <c r="K203" s="91"/>
      <c r="L203" s="61"/>
    </row>
    <row r="204" spans="1:12" x14ac:dyDescent="0.25">
      <c r="A204" s="19">
        <v>1</v>
      </c>
      <c r="B204" s="78" t="s">
        <v>1757</v>
      </c>
      <c r="C204" s="114">
        <v>4</v>
      </c>
      <c r="D204" s="96">
        <v>0</v>
      </c>
      <c r="E204" s="102">
        <f t="shared" ref="E204:E205" si="120">C204*(1+D204)</f>
        <v>4</v>
      </c>
      <c r="F204" s="98" t="s">
        <v>5</v>
      </c>
      <c r="G204" s="106">
        <v>8.32</v>
      </c>
      <c r="H204" s="91">
        <f t="shared" ref="H204:H205" si="121">G204*E204</f>
        <v>33.28</v>
      </c>
      <c r="I204" s="92">
        <f t="shared" ref="I204:I205" si="122">L$4</f>
        <v>123.52</v>
      </c>
      <c r="J204" s="93">
        <f>E204*0.44</f>
        <v>1.76</v>
      </c>
      <c r="K204" s="91">
        <f t="shared" ref="K204:K205" si="123">J204*I204</f>
        <v>217.39519999999999</v>
      </c>
      <c r="L204" s="61">
        <f t="shared" ref="L204:L205" si="124">K204+H204</f>
        <v>250.67519999999999</v>
      </c>
    </row>
    <row r="205" spans="1:12" x14ac:dyDescent="0.25">
      <c r="A205" s="19">
        <v>2</v>
      </c>
      <c r="B205" s="78" t="s">
        <v>1770</v>
      </c>
      <c r="C205" s="114">
        <v>4</v>
      </c>
      <c r="D205" s="96">
        <v>0</v>
      </c>
      <c r="E205" s="102">
        <f t="shared" si="120"/>
        <v>4</v>
      </c>
      <c r="F205" s="98" t="s">
        <v>5</v>
      </c>
      <c r="G205" s="106">
        <v>12.48</v>
      </c>
      <c r="H205" s="91">
        <f t="shared" si="121"/>
        <v>49.92</v>
      </c>
      <c r="I205" s="92">
        <f t="shared" si="122"/>
        <v>123.52</v>
      </c>
      <c r="J205" s="93">
        <f t="shared" ref="J205" si="125">E205*0.44</f>
        <v>1.76</v>
      </c>
      <c r="K205" s="91">
        <f t="shared" si="123"/>
        <v>217.39519999999999</v>
      </c>
      <c r="L205" s="61">
        <f t="shared" si="124"/>
        <v>267.3152</v>
      </c>
    </row>
    <row r="206" spans="1:12" x14ac:dyDescent="0.25">
      <c r="A206" s="19">
        <v>3</v>
      </c>
      <c r="B206" s="78" t="s">
        <v>879</v>
      </c>
      <c r="C206" s="114">
        <v>4</v>
      </c>
      <c r="D206" s="96">
        <v>0</v>
      </c>
      <c r="E206" s="102">
        <f t="shared" si="114"/>
        <v>4</v>
      </c>
      <c r="F206" s="98" t="s">
        <v>5</v>
      </c>
      <c r="G206" s="106">
        <v>134.46</v>
      </c>
      <c r="H206" s="91">
        <f t="shared" ref="H206" si="126">G206*E206</f>
        <v>537.84</v>
      </c>
      <c r="I206" s="92">
        <f t="shared" ref="I206" si="127">L$4</f>
        <v>123.52</v>
      </c>
      <c r="J206" s="93">
        <f>E206*0.5</f>
        <v>2</v>
      </c>
      <c r="K206" s="91">
        <f t="shared" ref="K206" si="128">J206*I206</f>
        <v>247.04</v>
      </c>
      <c r="L206" s="61">
        <f t="shared" ref="L206" si="129">K206+H206</f>
        <v>784.88</v>
      </c>
    </row>
    <row r="207" spans="1:12" ht="16.5" thickBot="1" x14ac:dyDescent="0.3">
      <c r="A207" s="19"/>
      <c r="B207" s="55"/>
      <c r="C207" s="111"/>
      <c r="D207" s="96"/>
      <c r="E207" s="102"/>
      <c r="F207" s="98"/>
      <c r="G207" s="112"/>
      <c r="H207" s="101"/>
      <c r="I207" s="92"/>
      <c r="J207" s="93"/>
      <c r="K207" s="101"/>
      <c r="L207" s="11"/>
    </row>
    <row r="208" spans="1:12" ht="16.5" thickBot="1" x14ac:dyDescent="0.3">
      <c r="A208" s="145" t="s">
        <v>798</v>
      </c>
      <c r="B208" s="146"/>
      <c r="C208" s="111"/>
      <c r="D208" s="96"/>
      <c r="E208" s="102"/>
      <c r="F208" s="98"/>
      <c r="G208" s="90"/>
      <c r="H208" s="91"/>
      <c r="I208" s="110"/>
      <c r="J208" s="93"/>
      <c r="K208" s="91"/>
      <c r="L208" s="61"/>
    </row>
    <row r="209" spans="1:12" ht="30" x14ac:dyDescent="0.25">
      <c r="A209" s="19">
        <v>1</v>
      </c>
      <c r="B209" s="55" t="s">
        <v>923</v>
      </c>
      <c r="C209" s="111">
        <v>1</v>
      </c>
      <c r="D209" s="96">
        <v>0</v>
      </c>
      <c r="E209" s="102">
        <f>C209*(1+D209)</f>
        <v>1</v>
      </c>
      <c r="F209" s="98" t="s">
        <v>5</v>
      </c>
      <c r="G209" s="91"/>
      <c r="H209" s="91">
        <f t="shared" ref="H209" si="130">G209*E209</f>
        <v>0</v>
      </c>
      <c r="I209" s="92">
        <f t="shared" ref="I209" si="131">L$4</f>
        <v>123.52</v>
      </c>
      <c r="J209" s="93">
        <f>E209*2</f>
        <v>2</v>
      </c>
      <c r="K209" s="91">
        <f t="shared" ref="K209" si="132">J209*I209</f>
        <v>247.04</v>
      </c>
      <c r="L209" s="61">
        <f t="shared" ref="L209" si="133">K209+H209</f>
        <v>247.04</v>
      </c>
    </row>
    <row r="210" spans="1:12" ht="30" x14ac:dyDescent="0.25">
      <c r="A210" s="19">
        <v>2</v>
      </c>
      <c r="B210" s="55" t="s">
        <v>924</v>
      </c>
      <c r="C210" s="111">
        <v>1</v>
      </c>
      <c r="D210" s="96">
        <v>0</v>
      </c>
      <c r="E210" s="102">
        <f>C210*(1+D210)</f>
        <v>1</v>
      </c>
      <c r="F210" s="98" t="s">
        <v>5</v>
      </c>
      <c r="G210" s="91"/>
      <c r="H210" s="91">
        <f t="shared" ref="H210" si="134">G210*E210</f>
        <v>0</v>
      </c>
      <c r="I210" s="92">
        <f t="shared" ref="I210" si="135">L$4</f>
        <v>123.52</v>
      </c>
      <c r="J210" s="93">
        <f>E210*2</f>
        <v>2</v>
      </c>
      <c r="K210" s="91">
        <f t="shared" ref="K210" si="136">J210*I210</f>
        <v>247.04</v>
      </c>
      <c r="L210" s="61">
        <f t="shared" ref="L210" si="137">K210+H210</f>
        <v>247.04</v>
      </c>
    </row>
    <row r="211" spans="1:12" ht="16.5" thickBot="1" x14ac:dyDescent="0.3">
      <c r="A211" s="19"/>
      <c r="B211" s="55"/>
      <c r="C211" s="111"/>
      <c r="D211" s="96"/>
      <c r="E211" s="102"/>
      <c r="F211" s="98"/>
      <c r="G211" s="90"/>
      <c r="H211" s="91"/>
      <c r="I211" s="110"/>
      <c r="J211" s="93"/>
      <c r="K211" s="91"/>
      <c r="L211" s="61"/>
    </row>
    <row r="212" spans="1:12" ht="16.5" thickBot="1" x14ac:dyDescent="0.3">
      <c r="A212" s="145" t="s">
        <v>1803</v>
      </c>
      <c r="B212" s="146"/>
      <c r="C212" s="111"/>
      <c r="D212" s="96"/>
      <c r="E212" s="102"/>
      <c r="F212" s="98"/>
      <c r="G212" s="90"/>
      <c r="H212" s="91"/>
      <c r="I212" s="110"/>
      <c r="J212" s="93"/>
      <c r="K212" s="91"/>
      <c r="L212" s="61"/>
    </row>
    <row r="213" spans="1:12" ht="30" x14ac:dyDescent="0.25">
      <c r="A213" s="19">
        <v>1</v>
      </c>
      <c r="B213" s="55" t="s">
        <v>925</v>
      </c>
      <c r="C213" s="111">
        <v>1</v>
      </c>
      <c r="D213" s="96">
        <v>0</v>
      </c>
      <c r="E213" s="102">
        <f t="shared" ref="E213:E215" si="138">C213*(1+D213)</f>
        <v>1</v>
      </c>
      <c r="F213" s="98" t="s">
        <v>5</v>
      </c>
      <c r="G213" s="91"/>
      <c r="H213" s="91">
        <f t="shared" ref="H213:H215" si="139">G213*E213</f>
        <v>0</v>
      </c>
      <c r="I213" s="92">
        <f t="shared" ref="I213:I215" si="140">L$4</f>
        <v>123.52</v>
      </c>
      <c r="J213" s="93">
        <f t="shared" ref="J213:J215" si="141">E213*2</f>
        <v>2</v>
      </c>
      <c r="K213" s="91">
        <f t="shared" ref="K213:K215" si="142">J213*I213</f>
        <v>247.04</v>
      </c>
      <c r="L213" s="61">
        <f t="shared" ref="L213:L215" si="143">K213+H213</f>
        <v>247.04</v>
      </c>
    </row>
    <row r="214" spans="1:12" ht="30" x14ac:dyDescent="0.25">
      <c r="A214" s="19">
        <v>2</v>
      </c>
      <c r="B214" s="55" t="s">
        <v>926</v>
      </c>
      <c r="C214" s="111">
        <v>1</v>
      </c>
      <c r="D214" s="96">
        <v>0</v>
      </c>
      <c r="E214" s="102">
        <f t="shared" si="138"/>
        <v>1</v>
      </c>
      <c r="F214" s="98" t="s">
        <v>5</v>
      </c>
      <c r="G214" s="91"/>
      <c r="H214" s="91">
        <f t="shared" si="139"/>
        <v>0</v>
      </c>
      <c r="I214" s="92">
        <f t="shared" si="140"/>
        <v>123.52</v>
      </c>
      <c r="J214" s="93">
        <f t="shared" si="141"/>
        <v>2</v>
      </c>
      <c r="K214" s="91">
        <f t="shared" si="142"/>
        <v>247.04</v>
      </c>
      <c r="L214" s="61">
        <f t="shared" si="143"/>
        <v>247.04</v>
      </c>
    </row>
    <row r="215" spans="1:12" ht="30" x14ac:dyDescent="0.25">
      <c r="A215" s="19">
        <v>3</v>
      </c>
      <c r="B215" s="55" t="s">
        <v>927</v>
      </c>
      <c r="C215" s="111">
        <v>1</v>
      </c>
      <c r="D215" s="96">
        <v>0</v>
      </c>
      <c r="E215" s="102">
        <f t="shared" si="138"/>
        <v>1</v>
      </c>
      <c r="F215" s="98" t="s">
        <v>5</v>
      </c>
      <c r="G215" s="91"/>
      <c r="H215" s="91">
        <f t="shared" si="139"/>
        <v>0</v>
      </c>
      <c r="I215" s="92">
        <f t="shared" si="140"/>
        <v>123.52</v>
      </c>
      <c r="J215" s="93">
        <f t="shared" si="141"/>
        <v>2</v>
      </c>
      <c r="K215" s="91">
        <f t="shared" si="142"/>
        <v>247.04</v>
      </c>
      <c r="L215" s="61">
        <f t="shared" si="143"/>
        <v>247.04</v>
      </c>
    </row>
    <row r="216" spans="1:12" ht="16.5" thickBot="1" x14ac:dyDescent="0.3">
      <c r="A216" s="19"/>
      <c r="B216" s="55"/>
      <c r="C216" s="111"/>
      <c r="D216" s="96"/>
      <c r="E216" s="102"/>
      <c r="F216" s="98"/>
      <c r="G216" s="90"/>
      <c r="H216" s="91"/>
      <c r="I216" s="110"/>
      <c r="J216" s="93"/>
      <c r="K216" s="91"/>
      <c r="L216" s="61"/>
    </row>
    <row r="217" spans="1:12" ht="16.5" thickBot="1" x14ac:dyDescent="0.3">
      <c r="A217" s="145" t="s">
        <v>1941</v>
      </c>
      <c r="B217" s="146"/>
      <c r="C217" s="111"/>
      <c r="D217" s="96"/>
      <c r="E217" s="102"/>
      <c r="F217" s="98"/>
      <c r="G217" s="90"/>
      <c r="H217" s="91"/>
      <c r="I217" s="110"/>
      <c r="J217" s="93"/>
      <c r="K217" s="91"/>
      <c r="L217" s="61"/>
    </row>
    <row r="218" spans="1:12" x14ac:dyDescent="0.25">
      <c r="A218" s="19">
        <v>1</v>
      </c>
      <c r="B218" s="78" t="s">
        <v>1757</v>
      </c>
      <c r="C218" s="111">
        <v>6</v>
      </c>
      <c r="D218" s="96">
        <v>0</v>
      </c>
      <c r="E218" s="102">
        <f t="shared" ref="E218:E311" si="144">C218*(1+D218)</f>
        <v>6</v>
      </c>
      <c r="F218" s="98" t="s">
        <v>5</v>
      </c>
      <c r="G218" s="106">
        <v>8.32</v>
      </c>
      <c r="H218" s="91">
        <f t="shared" ref="H218" si="145">G218*E218</f>
        <v>49.92</v>
      </c>
      <c r="I218" s="92">
        <f t="shared" ref="I218" si="146">L$4</f>
        <v>123.52</v>
      </c>
      <c r="J218" s="93">
        <f>E218*0.44</f>
        <v>2.64</v>
      </c>
      <c r="K218" s="91">
        <f t="shared" ref="K218" si="147">J218*I218</f>
        <v>326.09280000000001</v>
      </c>
      <c r="L218" s="61">
        <f t="shared" ref="L218" si="148">K218+H218</f>
        <v>376.01280000000003</v>
      </c>
    </row>
    <row r="219" spans="1:12" x14ac:dyDescent="0.25">
      <c r="A219" s="19">
        <v>2</v>
      </c>
      <c r="B219" s="78" t="s">
        <v>1770</v>
      </c>
      <c r="C219" s="111">
        <v>3</v>
      </c>
      <c r="D219" s="96">
        <v>0</v>
      </c>
      <c r="E219" s="102">
        <f t="shared" si="144"/>
        <v>3</v>
      </c>
      <c r="F219" s="98" t="s">
        <v>5</v>
      </c>
      <c r="G219" s="106">
        <v>12.48</v>
      </c>
      <c r="H219" s="91">
        <f t="shared" ref="H219:H222" si="149">G219*E219</f>
        <v>37.44</v>
      </c>
      <c r="I219" s="92">
        <f t="shared" ref="I219:I222" si="150">L$4</f>
        <v>123.52</v>
      </c>
      <c r="J219" s="93">
        <f t="shared" ref="J219:J221" si="151">E219*0.44</f>
        <v>1.32</v>
      </c>
      <c r="K219" s="91">
        <f t="shared" ref="K219:K222" si="152">J219*I219</f>
        <v>163.04640000000001</v>
      </c>
      <c r="L219" s="61">
        <f t="shared" ref="L219:L222" si="153">K219+H219</f>
        <v>200.4864</v>
      </c>
    </row>
    <row r="220" spans="1:12" x14ac:dyDescent="0.25">
      <c r="A220" s="19">
        <v>3</v>
      </c>
      <c r="B220" s="78" t="s">
        <v>1779</v>
      </c>
      <c r="C220" s="111">
        <v>3</v>
      </c>
      <c r="D220" s="96">
        <v>0</v>
      </c>
      <c r="E220" s="102">
        <f t="shared" ref="E220:E221" si="154">C220*(1+D220)</f>
        <v>3</v>
      </c>
      <c r="F220" s="98" t="s">
        <v>5</v>
      </c>
      <c r="G220" s="106">
        <v>8.2200000000000006</v>
      </c>
      <c r="H220" s="91">
        <f t="shared" si="149"/>
        <v>24.660000000000004</v>
      </c>
      <c r="I220" s="92">
        <f t="shared" si="150"/>
        <v>123.52</v>
      </c>
      <c r="J220" s="93">
        <f t="shared" si="151"/>
        <v>1.32</v>
      </c>
      <c r="K220" s="91">
        <f t="shared" si="152"/>
        <v>163.04640000000001</v>
      </c>
      <c r="L220" s="61">
        <f t="shared" si="153"/>
        <v>187.7064</v>
      </c>
    </row>
    <row r="221" spans="1:12" x14ac:dyDescent="0.25">
      <c r="A221" s="19">
        <v>4</v>
      </c>
      <c r="B221" s="78" t="s">
        <v>1796</v>
      </c>
      <c r="C221" s="111">
        <v>3</v>
      </c>
      <c r="D221" s="96">
        <v>0</v>
      </c>
      <c r="E221" s="102">
        <f t="shared" si="154"/>
        <v>3</v>
      </c>
      <c r="F221" s="98" t="s">
        <v>5</v>
      </c>
      <c r="G221" s="106">
        <v>9.99</v>
      </c>
      <c r="H221" s="91">
        <f t="shared" si="149"/>
        <v>29.97</v>
      </c>
      <c r="I221" s="92">
        <f t="shared" si="150"/>
        <v>123.52</v>
      </c>
      <c r="J221" s="93">
        <f t="shared" si="151"/>
        <v>1.32</v>
      </c>
      <c r="K221" s="91">
        <f t="shared" si="152"/>
        <v>163.04640000000001</v>
      </c>
      <c r="L221" s="61">
        <f t="shared" si="153"/>
        <v>193.0164</v>
      </c>
    </row>
    <row r="222" spans="1:12" x14ac:dyDescent="0.25">
      <c r="A222" s="19">
        <v>5</v>
      </c>
      <c r="B222" s="78" t="s">
        <v>1790</v>
      </c>
      <c r="C222" s="111">
        <v>3</v>
      </c>
      <c r="D222" s="96">
        <v>0</v>
      </c>
      <c r="E222" s="102">
        <f t="shared" si="144"/>
        <v>3</v>
      </c>
      <c r="F222" s="98" t="s">
        <v>5</v>
      </c>
      <c r="G222" s="90">
        <v>9.3000000000000007</v>
      </c>
      <c r="H222" s="91">
        <f t="shared" si="149"/>
        <v>27.900000000000002</v>
      </c>
      <c r="I222" s="92">
        <f t="shared" si="150"/>
        <v>123.52</v>
      </c>
      <c r="J222" s="93">
        <f>E222*0.63</f>
        <v>1.8900000000000001</v>
      </c>
      <c r="K222" s="91">
        <f t="shared" si="152"/>
        <v>233.4528</v>
      </c>
      <c r="L222" s="61">
        <f t="shared" si="153"/>
        <v>261.3528</v>
      </c>
    </row>
    <row r="223" spans="1:12" ht="16.5" thickBot="1" x14ac:dyDescent="0.3">
      <c r="A223" s="19"/>
      <c r="B223" s="55"/>
      <c r="C223" s="111"/>
      <c r="D223" s="96"/>
      <c r="E223" s="102"/>
      <c r="F223" s="98"/>
      <c r="G223" s="90"/>
      <c r="H223" s="91"/>
      <c r="I223" s="110"/>
      <c r="J223" s="93"/>
      <c r="K223" s="91"/>
      <c r="L223" s="61"/>
    </row>
    <row r="224" spans="1:12" ht="16.5" thickBot="1" x14ac:dyDescent="0.3">
      <c r="A224" s="145" t="s">
        <v>799</v>
      </c>
      <c r="B224" s="146"/>
      <c r="C224" s="111"/>
      <c r="D224" s="96"/>
      <c r="E224" s="102"/>
      <c r="F224" s="98"/>
      <c r="G224" s="90"/>
      <c r="H224" s="91"/>
      <c r="I224" s="110"/>
      <c r="J224" s="93"/>
      <c r="K224" s="91"/>
      <c r="L224" s="61"/>
    </row>
    <row r="225" spans="1:12" ht="60" x14ac:dyDescent="0.25">
      <c r="A225" s="19">
        <v>1</v>
      </c>
      <c r="B225" s="55" t="s">
        <v>922</v>
      </c>
      <c r="C225" s="111">
        <v>1</v>
      </c>
      <c r="D225" s="96">
        <v>0</v>
      </c>
      <c r="E225" s="102">
        <f t="shared" si="144"/>
        <v>1</v>
      </c>
      <c r="F225" s="98" t="s">
        <v>5</v>
      </c>
      <c r="G225" s="91"/>
      <c r="H225" s="91">
        <f t="shared" ref="H225" si="155">G225*E225</f>
        <v>0</v>
      </c>
      <c r="I225" s="92">
        <f t="shared" ref="I225" si="156">L$4</f>
        <v>123.52</v>
      </c>
      <c r="J225" s="93">
        <f>E225*12</f>
        <v>12</v>
      </c>
      <c r="K225" s="91">
        <f t="shared" ref="K225" si="157">J225*I225</f>
        <v>1482.24</v>
      </c>
      <c r="L225" s="61">
        <f t="shared" ref="L225" si="158">K225+H225</f>
        <v>1482.24</v>
      </c>
    </row>
    <row r="226" spans="1:12" ht="16.5" thickBot="1" x14ac:dyDescent="0.3">
      <c r="A226" s="19"/>
      <c r="B226" s="78"/>
      <c r="C226" s="111"/>
      <c r="D226" s="96"/>
      <c r="E226" s="102"/>
      <c r="F226" s="98"/>
      <c r="G226" s="90"/>
      <c r="H226" s="91"/>
      <c r="I226" s="110"/>
      <c r="J226" s="93"/>
      <c r="K226" s="91"/>
      <c r="L226" s="61"/>
    </row>
    <row r="227" spans="1:12" ht="16.5" thickBot="1" x14ac:dyDescent="0.3">
      <c r="A227" s="145" t="s">
        <v>1942</v>
      </c>
      <c r="B227" s="146"/>
      <c r="C227" s="111"/>
      <c r="D227" s="96"/>
      <c r="E227" s="102"/>
      <c r="F227" s="98"/>
      <c r="G227" s="90"/>
      <c r="H227" s="91"/>
      <c r="I227" s="110"/>
      <c r="J227" s="93"/>
      <c r="K227" s="91"/>
      <c r="L227" s="61"/>
    </row>
    <row r="228" spans="1:12" x14ac:dyDescent="0.25">
      <c r="A228" s="19">
        <v>1</v>
      </c>
      <c r="B228" s="78" t="s">
        <v>1856</v>
      </c>
      <c r="C228" s="111">
        <v>1</v>
      </c>
      <c r="D228" s="96">
        <v>0</v>
      </c>
      <c r="E228" s="102">
        <f t="shared" ref="E228:E291" si="159">C228*(1+D228)</f>
        <v>1</v>
      </c>
      <c r="F228" s="98" t="s">
        <v>5</v>
      </c>
      <c r="G228" s="91"/>
      <c r="H228" s="91">
        <f t="shared" ref="H228:H229" si="160">G228*E228</f>
        <v>0</v>
      </c>
      <c r="I228" s="92">
        <f t="shared" ref="I228:I229" si="161">L$4</f>
        <v>123.52</v>
      </c>
      <c r="J228" s="93">
        <f>E228*0.75</f>
        <v>0.75</v>
      </c>
      <c r="K228" s="91">
        <f t="shared" ref="K228:K229" si="162">J228*I228</f>
        <v>92.64</v>
      </c>
      <c r="L228" s="61">
        <f t="shared" ref="L228:L229" si="163">K228+H228</f>
        <v>92.64</v>
      </c>
    </row>
    <row r="229" spans="1:12" x14ac:dyDescent="0.25">
      <c r="A229" s="19">
        <v>2</v>
      </c>
      <c r="B229" s="78" t="s">
        <v>1857</v>
      </c>
      <c r="C229" s="111">
        <v>1</v>
      </c>
      <c r="D229" s="96">
        <v>0</v>
      </c>
      <c r="E229" s="102">
        <f t="shared" si="159"/>
        <v>1</v>
      </c>
      <c r="F229" s="98" t="s">
        <v>5</v>
      </c>
      <c r="G229" s="91"/>
      <c r="H229" s="91">
        <f t="shared" si="160"/>
        <v>0</v>
      </c>
      <c r="I229" s="92">
        <f t="shared" si="161"/>
        <v>123.52</v>
      </c>
      <c r="J229" s="93">
        <f>E229*1.44</f>
        <v>1.44</v>
      </c>
      <c r="K229" s="91">
        <f t="shared" si="162"/>
        <v>177.86879999999999</v>
      </c>
      <c r="L229" s="61">
        <f t="shared" si="163"/>
        <v>177.86879999999999</v>
      </c>
    </row>
    <row r="230" spans="1:12" x14ac:dyDescent="0.25">
      <c r="A230" s="19">
        <v>3</v>
      </c>
      <c r="B230" s="78" t="s">
        <v>1858</v>
      </c>
      <c r="C230" s="111">
        <v>1</v>
      </c>
      <c r="D230" s="96">
        <v>0</v>
      </c>
      <c r="E230" s="102">
        <f t="shared" si="159"/>
        <v>1</v>
      </c>
      <c r="F230" s="98" t="s">
        <v>5</v>
      </c>
      <c r="G230" s="91"/>
      <c r="H230" s="91">
        <f t="shared" ref="H230" si="164">G230*E230</f>
        <v>0</v>
      </c>
      <c r="I230" s="92">
        <f t="shared" ref="I230" si="165">L$4</f>
        <v>123.52</v>
      </c>
      <c r="J230" s="93">
        <f>E230*1.15</f>
        <v>1.1499999999999999</v>
      </c>
      <c r="K230" s="91">
        <f t="shared" ref="K230" si="166">J230*I230</f>
        <v>142.04799999999997</v>
      </c>
      <c r="L230" s="61">
        <f t="shared" ref="L230" si="167">K230+H230</f>
        <v>142.04799999999997</v>
      </c>
    </row>
    <row r="231" spans="1:12" x14ac:dyDescent="0.25">
      <c r="A231" s="19">
        <v>4</v>
      </c>
      <c r="B231" s="78" t="s">
        <v>1859</v>
      </c>
      <c r="C231" s="111">
        <v>1</v>
      </c>
      <c r="D231" s="96">
        <v>0</v>
      </c>
      <c r="E231" s="102">
        <f t="shared" si="159"/>
        <v>1</v>
      </c>
      <c r="F231" s="98" t="s">
        <v>5</v>
      </c>
      <c r="G231" s="91"/>
      <c r="H231" s="91">
        <f t="shared" ref="H231:H233" si="168">G231*E231</f>
        <v>0</v>
      </c>
      <c r="I231" s="92">
        <f t="shared" ref="I231:I233" si="169">L$4</f>
        <v>123.52</v>
      </c>
      <c r="J231" s="93">
        <f t="shared" ref="J231:J233" si="170">E231*1.15</f>
        <v>1.1499999999999999</v>
      </c>
      <c r="K231" s="91">
        <f t="shared" ref="K231:K233" si="171">J231*I231</f>
        <v>142.04799999999997</v>
      </c>
      <c r="L231" s="61">
        <f t="shared" ref="L231:L233" si="172">K231+H231</f>
        <v>142.04799999999997</v>
      </c>
    </row>
    <row r="232" spans="1:12" x14ac:dyDescent="0.25">
      <c r="A232" s="19">
        <v>5</v>
      </c>
      <c r="B232" s="78" t="s">
        <v>1860</v>
      </c>
      <c r="C232" s="111">
        <v>1</v>
      </c>
      <c r="D232" s="96">
        <v>0</v>
      </c>
      <c r="E232" s="102">
        <f t="shared" si="159"/>
        <v>1</v>
      </c>
      <c r="F232" s="98" t="s">
        <v>5</v>
      </c>
      <c r="G232" s="91"/>
      <c r="H232" s="91">
        <f t="shared" si="168"/>
        <v>0</v>
      </c>
      <c r="I232" s="92">
        <f t="shared" si="169"/>
        <v>123.52</v>
      </c>
      <c r="J232" s="93">
        <f>E232*1.25</f>
        <v>1.25</v>
      </c>
      <c r="K232" s="91">
        <f t="shared" si="171"/>
        <v>154.4</v>
      </c>
      <c r="L232" s="61">
        <f t="shared" si="172"/>
        <v>154.4</v>
      </c>
    </row>
    <row r="233" spans="1:12" x14ac:dyDescent="0.25">
      <c r="A233" s="19">
        <v>6</v>
      </c>
      <c r="B233" s="78" t="s">
        <v>1861</v>
      </c>
      <c r="C233" s="111">
        <v>1</v>
      </c>
      <c r="D233" s="96">
        <v>0</v>
      </c>
      <c r="E233" s="102">
        <f t="shared" si="159"/>
        <v>1</v>
      </c>
      <c r="F233" s="98" t="s">
        <v>5</v>
      </c>
      <c r="G233" s="91"/>
      <c r="H233" s="91">
        <f t="shared" si="168"/>
        <v>0</v>
      </c>
      <c r="I233" s="92">
        <f t="shared" si="169"/>
        <v>123.52</v>
      </c>
      <c r="J233" s="93">
        <f t="shared" si="170"/>
        <v>1.1499999999999999</v>
      </c>
      <c r="K233" s="91">
        <f t="shared" si="171"/>
        <v>142.04799999999997</v>
      </c>
      <c r="L233" s="61">
        <f t="shared" si="172"/>
        <v>142.04799999999997</v>
      </c>
    </row>
    <row r="234" spans="1:12" x14ac:dyDescent="0.25">
      <c r="A234" s="19">
        <v>7</v>
      </c>
      <c r="B234" s="78" t="s">
        <v>1862</v>
      </c>
      <c r="C234" s="111">
        <v>1</v>
      </c>
      <c r="D234" s="96">
        <v>0</v>
      </c>
      <c r="E234" s="102">
        <f t="shared" si="159"/>
        <v>1</v>
      </c>
      <c r="F234" s="98" t="s">
        <v>5</v>
      </c>
      <c r="G234" s="91"/>
      <c r="H234" s="91">
        <f t="shared" ref="H234" si="173">G234*E234</f>
        <v>0</v>
      </c>
      <c r="I234" s="92">
        <f t="shared" ref="I234" si="174">L$4</f>
        <v>123.52</v>
      </c>
      <c r="J234" s="93">
        <f>E234*1.25</f>
        <v>1.25</v>
      </c>
      <c r="K234" s="91">
        <f t="shared" ref="K234" si="175">J234*I234</f>
        <v>154.4</v>
      </c>
      <c r="L234" s="61">
        <f t="shared" ref="L234" si="176">K234+H234</f>
        <v>154.4</v>
      </c>
    </row>
    <row r="235" spans="1:12" x14ac:dyDescent="0.25">
      <c r="A235" s="19">
        <v>8</v>
      </c>
      <c r="B235" s="78" t="s">
        <v>1863</v>
      </c>
      <c r="C235" s="111">
        <v>1</v>
      </c>
      <c r="D235" s="96">
        <v>0</v>
      </c>
      <c r="E235" s="102">
        <f t="shared" si="159"/>
        <v>1</v>
      </c>
      <c r="F235" s="98" t="s">
        <v>5</v>
      </c>
      <c r="G235" s="91"/>
      <c r="H235" s="91">
        <f t="shared" ref="H235:H291" si="177">G235*E235</f>
        <v>0</v>
      </c>
      <c r="I235" s="92">
        <f t="shared" ref="I235:I291" si="178">L$4</f>
        <v>123.52</v>
      </c>
      <c r="J235" s="93">
        <f>E235*1</f>
        <v>1</v>
      </c>
      <c r="K235" s="91">
        <f t="shared" ref="K235:K291" si="179">J235*I235</f>
        <v>123.52</v>
      </c>
      <c r="L235" s="61">
        <f t="shared" ref="L235:L291" si="180">K235+H235</f>
        <v>123.52</v>
      </c>
    </row>
    <row r="236" spans="1:12" x14ac:dyDescent="0.25">
      <c r="A236" s="19">
        <v>9</v>
      </c>
      <c r="B236" s="78" t="s">
        <v>1864</v>
      </c>
      <c r="C236" s="111">
        <v>1</v>
      </c>
      <c r="D236" s="96">
        <v>0</v>
      </c>
      <c r="E236" s="102">
        <f t="shared" si="159"/>
        <v>1</v>
      </c>
      <c r="F236" s="98" t="s">
        <v>5</v>
      </c>
      <c r="G236" s="91"/>
      <c r="H236" s="91">
        <f t="shared" ref="H236:H239" si="181">G236*E236</f>
        <v>0</v>
      </c>
      <c r="I236" s="92">
        <f t="shared" ref="I236:I239" si="182">L$4</f>
        <v>123.52</v>
      </c>
      <c r="J236" s="93">
        <f>E236*1</f>
        <v>1</v>
      </c>
      <c r="K236" s="91">
        <f t="shared" ref="K236:K239" si="183">J236*I236</f>
        <v>123.52</v>
      </c>
      <c r="L236" s="61">
        <f t="shared" ref="L236:L239" si="184">K236+H236</f>
        <v>123.52</v>
      </c>
    </row>
    <row r="237" spans="1:12" x14ac:dyDescent="0.25">
      <c r="A237" s="19">
        <v>10</v>
      </c>
      <c r="B237" s="78" t="s">
        <v>1865</v>
      </c>
      <c r="C237" s="111">
        <v>1</v>
      </c>
      <c r="D237" s="96">
        <v>0</v>
      </c>
      <c r="E237" s="102">
        <f t="shared" si="159"/>
        <v>1</v>
      </c>
      <c r="F237" s="98" t="s">
        <v>5</v>
      </c>
      <c r="G237" s="91"/>
      <c r="H237" s="91">
        <f t="shared" si="181"/>
        <v>0</v>
      </c>
      <c r="I237" s="92">
        <f t="shared" si="182"/>
        <v>123.52</v>
      </c>
      <c r="J237" s="93">
        <f>E237*1.44</f>
        <v>1.44</v>
      </c>
      <c r="K237" s="91">
        <f t="shared" si="183"/>
        <v>177.86879999999999</v>
      </c>
      <c r="L237" s="61">
        <f t="shared" si="184"/>
        <v>177.86879999999999</v>
      </c>
    </row>
    <row r="238" spans="1:12" x14ac:dyDescent="0.25">
      <c r="A238" s="19">
        <v>11</v>
      </c>
      <c r="B238" s="78" t="s">
        <v>1866</v>
      </c>
      <c r="C238" s="111">
        <v>1</v>
      </c>
      <c r="D238" s="96">
        <v>0</v>
      </c>
      <c r="E238" s="102">
        <f t="shared" si="159"/>
        <v>1</v>
      </c>
      <c r="F238" s="98" t="s">
        <v>5</v>
      </c>
      <c r="G238" s="91"/>
      <c r="H238" s="91">
        <f t="shared" si="181"/>
        <v>0</v>
      </c>
      <c r="I238" s="92">
        <f t="shared" si="182"/>
        <v>123.52</v>
      </c>
      <c r="J238" s="93">
        <f t="shared" ref="J238:J239" si="185">E238*0.75</f>
        <v>0.75</v>
      </c>
      <c r="K238" s="91">
        <f t="shared" si="183"/>
        <v>92.64</v>
      </c>
      <c r="L238" s="61">
        <f t="shared" si="184"/>
        <v>92.64</v>
      </c>
    </row>
    <row r="239" spans="1:12" x14ac:dyDescent="0.25">
      <c r="A239" s="19">
        <v>12</v>
      </c>
      <c r="B239" s="78" t="s">
        <v>1866</v>
      </c>
      <c r="C239" s="111">
        <v>1</v>
      </c>
      <c r="D239" s="96">
        <v>0</v>
      </c>
      <c r="E239" s="102">
        <f t="shared" si="159"/>
        <v>1</v>
      </c>
      <c r="F239" s="98" t="s">
        <v>5</v>
      </c>
      <c r="G239" s="91"/>
      <c r="H239" s="91">
        <f t="shared" si="181"/>
        <v>0</v>
      </c>
      <c r="I239" s="92">
        <f t="shared" si="182"/>
        <v>123.52</v>
      </c>
      <c r="J239" s="93">
        <f t="shared" si="185"/>
        <v>0.75</v>
      </c>
      <c r="K239" s="91">
        <f t="shared" si="183"/>
        <v>92.64</v>
      </c>
      <c r="L239" s="61">
        <f t="shared" si="184"/>
        <v>92.64</v>
      </c>
    </row>
    <row r="240" spans="1:12" x14ac:dyDescent="0.25">
      <c r="A240" s="19">
        <v>13</v>
      </c>
      <c r="B240" s="78" t="s">
        <v>1867</v>
      </c>
      <c r="C240" s="111">
        <v>1</v>
      </c>
      <c r="D240" s="96">
        <v>0</v>
      </c>
      <c r="E240" s="102">
        <f t="shared" si="159"/>
        <v>1</v>
      </c>
      <c r="F240" s="98" t="s">
        <v>5</v>
      </c>
      <c r="G240" s="91"/>
      <c r="H240" s="91">
        <f t="shared" si="177"/>
        <v>0</v>
      </c>
      <c r="I240" s="92">
        <f t="shared" si="178"/>
        <v>123.52</v>
      </c>
      <c r="J240" s="93">
        <f>E240*1.44</f>
        <v>1.44</v>
      </c>
      <c r="K240" s="91">
        <f t="shared" si="179"/>
        <v>177.86879999999999</v>
      </c>
      <c r="L240" s="61">
        <f t="shared" si="180"/>
        <v>177.86879999999999</v>
      </c>
    </row>
    <row r="241" spans="1:12" x14ac:dyDescent="0.25">
      <c r="A241" s="19">
        <v>14</v>
      </c>
      <c r="B241" s="78" t="s">
        <v>1868</v>
      </c>
      <c r="C241" s="111">
        <v>1</v>
      </c>
      <c r="D241" s="96">
        <v>0</v>
      </c>
      <c r="E241" s="102">
        <f t="shared" si="159"/>
        <v>1</v>
      </c>
      <c r="F241" s="98" t="s">
        <v>5</v>
      </c>
      <c r="G241" s="91"/>
      <c r="H241" s="91">
        <f t="shared" si="177"/>
        <v>0</v>
      </c>
      <c r="I241" s="92">
        <f t="shared" si="178"/>
        <v>123.52</v>
      </c>
      <c r="J241" s="93">
        <f>E241*1.25</f>
        <v>1.25</v>
      </c>
      <c r="K241" s="91">
        <f t="shared" si="179"/>
        <v>154.4</v>
      </c>
      <c r="L241" s="61">
        <f t="shared" si="180"/>
        <v>154.4</v>
      </c>
    </row>
    <row r="242" spans="1:12" x14ac:dyDescent="0.25">
      <c r="A242" s="19">
        <v>15</v>
      </c>
      <c r="B242" s="78" t="s">
        <v>1869</v>
      </c>
      <c r="C242" s="111">
        <v>1</v>
      </c>
      <c r="D242" s="96">
        <v>0</v>
      </c>
      <c r="E242" s="102">
        <f t="shared" si="159"/>
        <v>1</v>
      </c>
      <c r="F242" s="98" t="s">
        <v>5</v>
      </c>
      <c r="G242" s="91"/>
      <c r="H242" s="91">
        <f t="shared" si="177"/>
        <v>0</v>
      </c>
      <c r="I242" s="92">
        <f t="shared" si="178"/>
        <v>123.52</v>
      </c>
      <c r="J242" s="93">
        <f>E242*1.25</f>
        <v>1.25</v>
      </c>
      <c r="K242" s="91">
        <f t="shared" si="179"/>
        <v>154.4</v>
      </c>
      <c r="L242" s="61">
        <f t="shared" si="180"/>
        <v>154.4</v>
      </c>
    </row>
    <row r="243" spans="1:12" x14ac:dyDescent="0.25">
      <c r="A243" s="19">
        <v>16</v>
      </c>
      <c r="B243" s="78" t="s">
        <v>1870</v>
      </c>
      <c r="C243" s="111">
        <v>1</v>
      </c>
      <c r="D243" s="96">
        <v>0</v>
      </c>
      <c r="E243" s="102">
        <f t="shared" si="159"/>
        <v>1</v>
      </c>
      <c r="F243" s="98" t="s">
        <v>5</v>
      </c>
      <c r="G243" s="91"/>
      <c r="H243" s="91">
        <f t="shared" ref="H243" si="186">G243*E243</f>
        <v>0</v>
      </c>
      <c r="I243" s="92">
        <f t="shared" ref="I243" si="187">L$4</f>
        <v>123.52</v>
      </c>
      <c r="J243" s="93">
        <f>E243*1</f>
        <v>1</v>
      </c>
      <c r="K243" s="91">
        <f t="shared" ref="K243" si="188">J243*I243</f>
        <v>123.52</v>
      </c>
      <c r="L243" s="61">
        <f t="shared" ref="L243" si="189">K243+H243</f>
        <v>123.52</v>
      </c>
    </row>
    <row r="244" spans="1:12" x14ac:dyDescent="0.25">
      <c r="A244" s="19">
        <v>17</v>
      </c>
      <c r="B244" s="78" t="s">
        <v>1871</v>
      </c>
      <c r="C244" s="111">
        <v>1</v>
      </c>
      <c r="D244" s="96">
        <v>0</v>
      </c>
      <c r="E244" s="102">
        <f t="shared" si="159"/>
        <v>1</v>
      </c>
      <c r="F244" s="98" t="s">
        <v>5</v>
      </c>
      <c r="G244" s="91"/>
      <c r="H244" s="91">
        <f t="shared" si="177"/>
        <v>0</v>
      </c>
      <c r="I244" s="92">
        <f t="shared" si="178"/>
        <v>123.52</v>
      </c>
      <c r="J244" s="93">
        <f t="shared" ref="J244:J245" si="190">E244*0.75</f>
        <v>0.75</v>
      </c>
      <c r="K244" s="91">
        <f t="shared" si="179"/>
        <v>92.64</v>
      </c>
      <c r="L244" s="61">
        <f t="shared" si="180"/>
        <v>92.64</v>
      </c>
    </row>
    <row r="245" spans="1:12" x14ac:dyDescent="0.25">
      <c r="A245" s="19">
        <v>18</v>
      </c>
      <c r="B245" s="78" t="s">
        <v>1872</v>
      </c>
      <c r="C245" s="111">
        <v>1</v>
      </c>
      <c r="D245" s="96">
        <v>0</v>
      </c>
      <c r="E245" s="102">
        <f t="shared" si="159"/>
        <v>1</v>
      </c>
      <c r="F245" s="98" t="s">
        <v>5</v>
      </c>
      <c r="G245" s="91"/>
      <c r="H245" s="91">
        <f t="shared" si="177"/>
        <v>0</v>
      </c>
      <c r="I245" s="92">
        <f t="shared" si="178"/>
        <v>123.52</v>
      </c>
      <c r="J245" s="93">
        <f t="shared" si="190"/>
        <v>0.75</v>
      </c>
      <c r="K245" s="91">
        <f t="shared" si="179"/>
        <v>92.64</v>
      </c>
      <c r="L245" s="61">
        <f t="shared" si="180"/>
        <v>92.64</v>
      </c>
    </row>
    <row r="246" spans="1:12" x14ac:dyDescent="0.25">
      <c r="A246" s="19">
        <v>19</v>
      </c>
      <c r="B246" s="78" t="s">
        <v>1873</v>
      </c>
      <c r="C246" s="111">
        <v>1</v>
      </c>
      <c r="D246" s="96">
        <v>0</v>
      </c>
      <c r="E246" s="102">
        <f t="shared" si="159"/>
        <v>1</v>
      </c>
      <c r="F246" s="98" t="s">
        <v>5</v>
      </c>
      <c r="G246" s="91"/>
      <c r="H246" s="91">
        <f t="shared" si="177"/>
        <v>0</v>
      </c>
      <c r="I246" s="92">
        <f t="shared" si="178"/>
        <v>123.52</v>
      </c>
      <c r="J246" s="93">
        <f t="shared" ref="J246" si="191">E246*1.15</f>
        <v>1.1499999999999999</v>
      </c>
      <c r="K246" s="91">
        <f t="shared" si="179"/>
        <v>142.04799999999997</v>
      </c>
      <c r="L246" s="61">
        <f t="shared" si="180"/>
        <v>142.04799999999997</v>
      </c>
    </row>
    <row r="247" spans="1:12" x14ac:dyDescent="0.25">
      <c r="A247" s="19">
        <v>20</v>
      </c>
      <c r="B247" s="78" t="s">
        <v>1874</v>
      </c>
      <c r="C247" s="111">
        <v>1</v>
      </c>
      <c r="D247" s="96">
        <v>0</v>
      </c>
      <c r="E247" s="102">
        <f t="shared" si="159"/>
        <v>1</v>
      </c>
      <c r="F247" s="98" t="s">
        <v>5</v>
      </c>
      <c r="G247" s="91"/>
      <c r="H247" s="91">
        <f t="shared" si="177"/>
        <v>0</v>
      </c>
      <c r="I247" s="92">
        <f t="shared" si="178"/>
        <v>123.52</v>
      </c>
      <c r="J247" s="93">
        <f>E247*1.25</f>
        <v>1.25</v>
      </c>
      <c r="K247" s="91">
        <f t="shared" si="179"/>
        <v>154.4</v>
      </c>
      <c r="L247" s="61">
        <f t="shared" si="180"/>
        <v>154.4</v>
      </c>
    </row>
    <row r="248" spans="1:12" x14ac:dyDescent="0.25">
      <c r="A248" s="19">
        <v>21</v>
      </c>
      <c r="B248" s="78" t="s">
        <v>1875</v>
      </c>
      <c r="C248" s="111">
        <v>1</v>
      </c>
      <c r="D248" s="96">
        <v>0</v>
      </c>
      <c r="E248" s="102">
        <f t="shared" si="159"/>
        <v>1</v>
      </c>
      <c r="F248" s="98" t="s">
        <v>5</v>
      </c>
      <c r="G248" s="91"/>
      <c r="H248" s="91">
        <f t="shared" si="177"/>
        <v>0</v>
      </c>
      <c r="I248" s="92">
        <f t="shared" si="178"/>
        <v>123.52</v>
      </c>
      <c r="J248" s="93">
        <f t="shared" ref="J248:J249" si="192">E248*1.15</f>
        <v>1.1499999999999999</v>
      </c>
      <c r="K248" s="91">
        <f t="shared" si="179"/>
        <v>142.04799999999997</v>
      </c>
      <c r="L248" s="61">
        <f t="shared" si="180"/>
        <v>142.04799999999997</v>
      </c>
    </row>
    <row r="249" spans="1:12" x14ac:dyDescent="0.25">
      <c r="A249" s="19">
        <v>22</v>
      </c>
      <c r="B249" s="78" t="s">
        <v>1876</v>
      </c>
      <c r="C249" s="111">
        <v>1</v>
      </c>
      <c r="D249" s="96">
        <v>0</v>
      </c>
      <c r="E249" s="102">
        <f t="shared" si="159"/>
        <v>1</v>
      </c>
      <c r="F249" s="98" t="s">
        <v>5</v>
      </c>
      <c r="G249" s="91"/>
      <c r="H249" s="91">
        <f t="shared" si="177"/>
        <v>0</v>
      </c>
      <c r="I249" s="92">
        <f t="shared" si="178"/>
        <v>123.52</v>
      </c>
      <c r="J249" s="93">
        <f t="shared" si="192"/>
        <v>1.1499999999999999</v>
      </c>
      <c r="K249" s="91">
        <f t="shared" si="179"/>
        <v>142.04799999999997</v>
      </c>
      <c r="L249" s="61">
        <f t="shared" si="180"/>
        <v>142.04799999999997</v>
      </c>
    </row>
    <row r="250" spans="1:12" x14ac:dyDescent="0.25">
      <c r="A250" s="19">
        <v>23</v>
      </c>
      <c r="B250" s="78" t="s">
        <v>1877</v>
      </c>
      <c r="C250" s="111">
        <v>1</v>
      </c>
      <c r="D250" s="96">
        <v>0</v>
      </c>
      <c r="E250" s="102">
        <f t="shared" si="159"/>
        <v>1</v>
      </c>
      <c r="F250" s="98" t="s">
        <v>5</v>
      </c>
      <c r="G250" s="91"/>
      <c r="H250" s="91">
        <f t="shared" si="177"/>
        <v>0</v>
      </c>
      <c r="I250" s="92">
        <f t="shared" si="178"/>
        <v>123.52</v>
      </c>
      <c r="J250" s="93">
        <f>E250*1.25</f>
        <v>1.25</v>
      </c>
      <c r="K250" s="91">
        <f t="shared" si="179"/>
        <v>154.4</v>
      </c>
      <c r="L250" s="61">
        <f t="shared" si="180"/>
        <v>154.4</v>
      </c>
    </row>
    <row r="251" spans="1:12" x14ac:dyDescent="0.25">
      <c r="A251" s="19">
        <v>24</v>
      </c>
      <c r="B251" s="78" t="s">
        <v>1878</v>
      </c>
      <c r="C251" s="111">
        <v>1</v>
      </c>
      <c r="D251" s="96">
        <v>0</v>
      </c>
      <c r="E251" s="102">
        <f t="shared" si="159"/>
        <v>1</v>
      </c>
      <c r="F251" s="98" t="s">
        <v>5</v>
      </c>
      <c r="G251" s="91"/>
      <c r="H251" s="91">
        <f t="shared" si="177"/>
        <v>0</v>
      </c>
      <c r="I251" s="92">
        <f t="shared" si="178"/>
        <v>123.52</v>
      </c>
      <c r="J251" s="93">
        <f t="shared" ref="J251" si="193">E251*1.15</f>
        <v>1.1499999999999999</v>
      </c>
      <c r="K251" s="91">
        <f t="shared" si="179"/>
        <v>142.04799999999997</v>
      </c>
      <c r="L251" s="61">
        <f t="shared" si="180"/>
        <v>142.04799999999997</v>
      </c>
    </row>
    <row r="252" spans="1:12" x14ac:dyDescent="0.25">
      <c r="A252" s="19">
        <v>25</v>
      </c>
      <c r="B252" s="78" t="s">
        <v>1879</v>
      </c>
      <c r="C252" s="111">
        <v>1</v>
      </c>
      <c r="D252" s="96">
        <v>0</v>
      </c>
      <c r="E252" s="102">
        <f t="shared" si="159"/>
        <v>1</v>
      </c>
      <c r="F252" s="98" t="s">
        <v>5</v>
      </c>
      <c r="G252" s="91"/>
      <c r="H252" s="91">
        <f t="shared" si="177"/>
        <v>0</v>
      </c>
      <c r="I252" s="92">
        <f t="shared" si="178"/>
        <v>123.52</v>
      </c>
      <c r="J252" s="93">
        <f t="shared" ref="J252:J253" si="194">E252*0.75</f>
        <v>0.75</v>
      </c>
      <c r="K252" s="91">
        <f t="shared" si="179"/>
        <v>92.64</v>
      </c>
      <c r="L252" s="61">
        <f t="shared" si="180"/>
        <v>92.64</v>
      </c>
    </row>
    <row r="253" spans="1:12" x14ac:dyDescent="0.25">
      <c r="A253" s="19">
        <v>26</v>
      </c>
      <c r="B253" s="78" t="s">
        <v>1880</v>
      </c>
      <c r="C253" s="111">
        <v>1</v>
      </c>
      <c r="D253" s="96">
        <v>0</v>
      </c>
      <c r="E253" s="102">
        <f t="shared" si="159"/>
        <v>1</v>
      </c>
      <c r="F253" s="98" t="s">
        <v>5</v>
      </c>
      <c r="G253" s="91"/>
      <c r="H253" s="91">
        <f t="shared" si="177"/>
        <v>0</v>
      </c>
      <c r="I253" s="92">
        <f t="shared" si="178"/>
        <v>123.52</v>
      </c>
      <c r="J253" s="93">
        <f t="shared" si="194"/>
        <v>0.75</v>
      </c>
      <c r="K253" s="91">
        <f t="shared" si="179"/>
        <v>92.64</v>
      </c>
      <c r="L253" s="61">
        <f t="shared" si="180"/>
        <v>92.64</v>
      </c>
    </row>
    <row r="254" spans="1:12" x14ac:dyDescent="0.25">
      <c r="A254" s="19">
        <v>27</v>
      </c>
      <c r="B254" s="78" t="s">
        <v>1881</v>
      </c>
      <c r="C254" s="111">
        <v>1</v>
      </c>
      <c r="D254" s="96">
        <v>0</v>
      </c>
      <c r="E254" s="102">
        <f t="shared" si="159"/>
        <v>1</v>
      </c>
      <c r="F254" s="98" t="s">
        <v>5</v>
      </c>
      <c r="G254" s="91"/>
      <c r="H254" s="91">
        <f t="shared" si="177"/>
        <v>0</v>
      </c>
      <c r="I254" s="92">
        <f t="shared" si="178"/>
        <v>123.52</v>
      </c>
      <c r="J254" s="93">
        <f>E254*1.25</f>
        <v>1.25</v>
      </c>
      <c r="K254" s="91">
        <f t="shared" si="179"/>
        <v>154.4</v>
      </c>
      <c r="L254" s="61">
        <f t="shared" si="180"/>
        <v>154.4</v>
      </c>
    </row>
    <row r="255" spans="1:12" x14ac:dyDescent="0.25">
      <c r="A255" s="19">
        <v>28</v>
      </c>
      <c r="B255" s="78" t="s">
        <v>1882</v>
      </c>
      <c r="C255" s="111">
        <v>1</v>
      </c>
      <c r="D255" s="96">
        <v>0</v>
      </c>
      <c r="E255" s="102">
        <f t="shared" si="159"/>
        <v>1</v>
      </c>
      <c r="F255" s="98" t="s">
        <v>5</v>
      </c>
      <c r="G255" s="91"/>
      <c r="H255" s="91">
        <f t="shared" si="177"/>
        <v>0</v>
      </c>
      <c r="I255" s="92">
        <f t="shared" si="178"/>
        <v>123.52</v>
      </c>
      <c r="J255" s="93">
        <f t="shared" ref="J255:J259" si="195">E255*1.44</f>
        <v>1.44</v>
      </c>
      <c r="K255" s="91">
        <f t="shared" si="179"/>
        <v>177.86879999999999</v>
      </c>
      <c r="L255" s="61">
        <f t="shared" si="180"/>
        <v>177.86879999999999</v>
      </c>
    </row>
    <row r="256" spans="1:12" x14ac:dyDescent="0.25">
      <c r="A256" s="19">
        <v>29</v>
      </c>
      <c r="B256" s="78" t="s">
        <v>1883</v>
      </c>
      <c r="C256" s="111">
        <v>1</v>
      </c>
      <c r="D256" s="96">
        <v>0</v>
      </c>
      <c r="E256" s="102">
        <f t="shared" si="159"/>
        <v>1</v>
      </c>
      <c r="F256" s="98" t="s">
        <v>5</v>
      </c>
      <c r="G256" s="91"/>
      <c r="H256" s="91">
        <f t="shared" si="177"/>
        <v>0</v>
      </c>
      <c r="I256" s="92">
        <f t="shared" si="178"/>
        <v>123.52</v>
      </c>
      <c r="J256" s="93">
        <f t="shared" si="195"/>
        <v>1.44</v>
      </c>
      <c r="K256" s="91">
        <f t="shared" si="179"/>
        <v>177.86879999999999</v>
      </c>
      <c r="L256" s="61">
        <f t="shared" si="180"/>
        <v>177.86879999999999</v>
      </c>
    </row>
    <row r="257" spans="1:12" x14ac:dyDescent="0.25">
      <c r="A257" s="19">
        <v>30</v>
      </c>
      <c r="B257" s="78" t="s">
        <v>1884</v>
      </c>
      <c r="C257" s="111">
        <v>1</v>
      </c>
      <c r="D257" s="96">
        <v>0</v>
      </c>
      <c r="E257" s="102">
        <f t="shared" si="159"/>
        <v>1</v>
      </c>
      <c r="F257" s="98" t="s">
        <v>5</v>
      </c>
      <c r="G257" s="91"/>
      <c r="H257" s="91">
        <f t="shared" si="177"/>
        <v>0</v>
      </c>
      <c r="I257" s="92">
        <f t="shared" si="178"/>
        <v>123.52</v>
      </c>
      <c r="J257" s="93">
        <f t="shared" si="195"/>
        <v>1.44</v>
      </c>
      <c r="K257" s="91">
        <f t="shared" si="179"/>
        <v>177.86879999999999</v>
      </c>
      <c r="L257" s="61">
        <f t="shared" si="180"/>
        <v>177.86879999999999</v>
      </c>
    </row>
    <row r="258" spans="1:12" x14ac:dyDescent="0.25">
      <c r="A258" s="19">
        <v>31</v>
      </c>
      <c r="B258" s="78" t="s">
        <v>1885</v>
      </c>
      <c r="C258" s="111">
        <v>1</v>
      </c>
      <c r="D258" s="96">
        <v>0</v>
      </c>
      <c r="E258" s="102">
        <f t="shared" si="159"/>
        <v>1</v>
      </c>
      <c r="F258" s="98" t="s">
        <v>5</v>
      </c>
      <c r="G258" s="91"/>
      <c r="H258" s="91">
        <f t="shared" si="177"/>
        <v>0</v>
      </c>
      <c r="I258" s="92">
        <f t="shared" si="178"/>
        <v>123.52</v>
      </c>
      <c r="J258" s="93">
        <f t="shared" si="195"/>
        <v>1.44</v>
      </c>
      <c r="K258" s="91">
        <f t="shared" si="179"/>
        <v>177.86879999999999</v>
      </c>
      <c r="L258" s="61">
        <f t="shared" si="180"/>
        <v>177.86879999999999</v>
      </c>
    </row>
    <row r="259" spans="1:12" x14ac:dyDescent="0.25">
      <c r="A259" s="19">
        <v>32</v>
      </c>
      <c r="B259" s="78" t="s">
        <v>1886</v>
      </c>
      <c r="C259" s="111">
        <v>1</v>
      </c>
      <c r="D259" s="96">
        <v>0</v>
      </c>
      <c r="E259" s="102">
        <f t="shared" si="159"/>
        <v>1</v>
      </c>
      <c r="F259" s="98" t="s">
        <v>5</v>
      </c>
      <c r="G259" s="91"/>
      <c r="H259" s="91">
        <f t="shared" si="177"/>
        <v>0</v>
      </c>
      <c r="I259" s="92">
        <f t="shared" si="178"/>
        <v>123.52</v>
      </c>
      <c r="J259" s="93">
        <f t="shared" si="195"/>
        <v>1.44</v>
      </c>
      <c r="K259" s="91">
        <f t="shared" si="179"/>
        <v>177.86879999999999</v>
      </c>
      <c r="L259" s="61">
        <f t="shared" si="180"/>
        <v>177.86879999999999</v>
      </c>
    </row>
    <row r="260" spans="1:12" x14ac:dyDescent="0.25">
      <c r="A260" s="19">
        <v>33</v>
      </c>
      <c r="B260" s="78" t="s">
        <v>1887</v>
      </c>
      <c r="C260" s="111">
        <v>1</v>
      </c>
      <c r="D260" s="96">
        <v>0</v>
      </c>
      <c r="E260" s="102">
        <f t="shared" si="159"/>
        <v>1</v>
      </c>
      <c r="F260" s="98" t="s">
        <v>5</v>
      </c>
      <c r="G260" s="91"/>
      <c r="H260" s="91">
        <f t="shared" si="177"/>
        <v>0</v>
      </c>
      <c r="I260" s="92">
        <f t="shared" si="178"/>
        <v>123.52</v>
      </c>
      <c r="J260" s="93">
        <f>E260*1.25</f>
        <v>1.25</v>
      </c>
      <c r="K260" s="91">
        <f t="shared" si="179"/>
        <v>154.4</v>
      </c>
      <c r="L260" s="61">
        <f t="shared" si="180"/>
        <v>154.4</v>
      </c>
    </row>
    <row r="261" spans="1:12" x14ac:dyDescent="0.25">
      <c r="A261" s="19">
        <v>34</v>
      </c>
      <c r="B261" s="78" t="s">
        <v>1888</v>
      </c>
      <c r="C261" s="111">
        <v>1</v>
      </c>
      <c r="D261" s="96">
        <v>0</v>
      </c>
      <c r="E261" s="102">
        <f t="shared" si="159"/>
        <v>1</v>
      </c>
      <c r="F261" s="98" t="s">
        <v>5</v>
      </c>
      <c r="G261" s="91"/>
      <c r="H261" s="91">
        <f t="shared" si="177"/>
        <v>0</v>
      </c>
      <c r="I261" s="92">
        <f t="shared" si="178"/>
        <v>123.52</v>
      </c>
      <c r="J261" s="93">
        <f>E261*0.75</f>
        <v>0.75</v>
      </c>
      <c r="K261" s="91">
        <f t="shared" si="179"/>
        <v>92.64</v>
      </c>
      <c r="L261" s="61">
        <f t="shared" si="180"/>
        <v>92.64</v>
      </c>
    </row>
    <row r="262" spans="1:12" x14ac:dyDescent="0.25">
      <c r="A262" s="19">
        <v>35</v>
      </c>
      <c r="B262" s="78" t="s">
        <v>1889</v>
      </c>
      <c r="C262" s="111">
        <v>1</v>
      </c>
      <c r="D262" s="96">
        <v>0</v>
      </c>
      <c r="E262" s="102">
        <f t="shared" si="159"/>
        <v>1</v>
      </c>
      <c r="F262" s="98" t="s">
        <v>5</v>
      </c>
      <c r="G262" s="91"/>
      <c r="H262" s="91">
        <f t="shared" si="177"/>
        <v>0</v>
      </c>
      <c r="I262" s="92">
        <f t="shared" si="178"/>
        <v>123.52</v>
      </c>
      <c r="J262" s="93">
        <f t="shared" ref="J262" si="196">E262*1.15</f>
        <v>1.1499999999999999</v>
      </c>
      <c r="K262" s="91">
        <f t="shared" si="179"/>
        <v>142.04799999999997</v>
      </c>
      <c r="L262" s="61">
        <f t="shared" si="180"/>
        <v>142.04799999999997</v>
      </c>
    </row>
    <row r="263" spans="1:12" x14ac:dyDescent="0.25">
      <c r="A263" s="19">
        <v>36</v>
      </c>
      <c r="B263" s="78" t="s">
        <v>1890</v>
      </c>
      <c r="C263" s="111">
        <v>1</v>
      </c>
      <c r="D263" s="96">
        <v>0</v>
      </c>
      <c r="E263" s="102">
        <f t="shared" si="159"/>
        <v>1</v>
      </c>
      <c r="F263" s="98" t="s">
        <v>5</v>
      </c>
      <c r="G263" s="91"/>
      <c r="H263" s="91">
        <f t="shared" si="177"/>
        <v>0</v>
      </c>
      <c r="I263" s="92">
        <f t="shared" si="178"/>
        <v>123.52</v>
      </c>
      <c r="J263" s="93">
        <f>E263*1.25</f>
        <v>1.25</v>
      </c>
      <c r="K263" s="91">
        <f t="shared" si="179"/>
        <v>154.4</v>
      </c>
      <c r="L263" s="61">
        <f t="shared" si="180"/>
        <v>154.4</v>
      </c>
    </row>
    <row r="264" spans="1:12" x14ac:dyDescent="0.25">
      <c r="A264" s="19">
        <v>37</v>
      </c>
      <c r="B264" s="78" t="s">
        <v>1891</v>
      </c>
      <c r="C264" s="111">
        <v>1</v>
      </c>
      <c r="D264" s="96">
        <v>0</v>
      </c>
      <c r="E264" s="102">
        <f t="shared" si="159"/>
        <v>1</v>
      </c>
      <c r="F264" s="98" t="s">
        <v>5</v>
      </c>
      <c r="G264" s="91"/>
      <c r="H264" s="91">
        <f t="shared" si="177"/>
        <v>0</v>
      </c>
      <c r="I264" s="92">
        <f t="shared" si="178"/>
        <v>123.52</v>
      </c>
      <c r="J264" s="93">
        <f>E264*1.25</f>
        <v>1.25</v>
      </c>
      <c r="K264" s="91">
        <f t="shared" si="179"/>
        <v>154.4</v>
      </c>
      <c r="L264" s="61">
        <f t="shared" si="180"/>
        <v>154.4</v>
      </c>
    </row>
    <row r="265" spans="1:12" x14ac:dyDescent="0.25">
      <c r="A265" s="19">
        <v>38</v>
      </c>
      <c r="B265" s="78" t="s">
        <v>1892</v>
      </c>
      <c r="C265" s="111">
        <v>1</v>
      </c>
      <c r="D265" s="96">
        <v>0</v>
      </c>
      <c r="E265" s="102">
        <f t="shared" si="159"/>
        <v>1</v>
      </c>
      <c r="F265" s="98" t="s">
        <v>5</v>
      </c>
      <c r="G265" s="91"/>
      <c r="H265" s="91">
        <f t="shared" si="177"/>
        <v>0</v>
      </c>
      <c r="I265" s="92">
        <f t="shared" si="178"/>
        <v>123.52</v>
      </c>
      <c r="J265" s="93">
        <f t="shared" ref="J265:J266" si="197">E265*0.75</f>
        <v>0.75</v>
      </c>
      <c r="K265" s="91">
        <f t="shared" si="179"/>
        <v>92.64</v>
      </c>
      <c r="L265" s="61">
        <f t="shared" si="180"/>
        <v>92.64</v>
      </c>
    </row>
    <row r="266" spans="1:12" x14ac:dyDescent="0.25">
      <c r="A266" s="19">
        <v>39</v>
      </c>
      <c r="B266" s="78" t="s">
        <v>1893</v>
      </c>
      <c r="C266" s="111">
        <v>1</v>
      </c>
      <c r="D266" s="96">
        <v>0</v>
      </c>
      <c r="E266" s="102">
        <f t="shared" si="159"/>
        <v>1</v>
      </c>
      <c r="F266" s="98" t="s">
        <v>5</v>
      </c>
      <c r="G266" s="91"/>
      <c r="H266" s="91">
        <f t="shared" si="177"/>
        <v>0</v>
      </c>
      <c r="I266" s="92">
        <f t="shared" si="178"/>
        <v>123.52</v>
      </c>
      <c r="J266" s="93">
        <f t="shared" si="197"/>
        <v>0.75</v>
      </c>
      <c r="K266" s="91">
        <f t="shared" si="179"/>
        <v>92.64</v>
      </c>
      <c r="L266" s="61">
        <f t="shared" si="180"/>
        <v>92.64</v>
      </c>
    </row>
    <row r="267" spans="1:12" x14ac:dyDescent="0.25">
      <c r="A267" s="19">
        <v>40</v>
      </c>
      <c r="B267" s="78" t="s">
        <v>1894</v>
      </c>
      <c r="C267" s="111">
        <v>1</v>
      </c>
      <c r="D267" s="96">
        <v>0</v>
      </c>
      <c r="E267" s="102">
        <f t="shared" si="159"/>
        <v>1</v>
      </c>
      <c r="F267" s="98" t="s">
        <v>5</v>
      </c>
      <c r="G267" s="91"/>
      <c r="H267" s="91">
        <f t="shared" si="177"/>
        <v>0</v>
      </c>
      <c r="I267" s="92">
        <f t="shared" si="178"/>
        <v>123.52</v>
      </c>
      <c r="J267" s="93">
        <f t="shared" ref="J267" si="198">E267*1.15</f>
        <v>1.1499999999999999</v>
      </c>
      <c r="K267" s="91">
        <f t="shared" si="179"/>
        <v>142.04799999999997</v>
      </c>
      <c r="L267" s="61">
        <f t="shared" si="180"/>
        <v>142.04799999999997</v>
      </c>
    </row>
    <row r="268" spans="1:12" x14ac:dyDescent="0.25">
      <c r="A268" s="19">
        <v>41</v>
      </c>
      <c r="B268" s="78" t="s">
        <v>1895</v>
      </c>
      <c r="C268" s="111">
        <v>1</v>
      </c>
      <c r="D268" s="96">
        <v>0</v>
      </c>
      <c r="E268" s="102">
        <f t="shared" si="159"/>
        <v>1</v>
      </c>
      <c r="F268" s="98" t="s">
        <v>5</v>
      </c>
      <c r="G268" s="91"/>
      <c r="H268" s="91">
        <f t="shared" si="177"/>
        <v>0</v>
      </c>
      <c r="I268" s="92">
        <f t="shared" si="178"/>
        <v>123.52</v>
      </c>
      <c r="J268" s="93">
        <f>E268*1.25</f>
        <v>1.25</v>
      </c>
      <c r="K268" s="91">
        <f t="shared" si="179"/>
        <v>154.4</v>
      </c>
      <c r="L268" s="61">
        <f t="shared" si="180"/>
        <v>154.4</v>
      </c>
    </row>
    <row r="269" spans="1:12" x14ac:dyDescent="0.25">
      <c r="A269" s="19">
        <v>42</v>
      </c>
      <c r="B269" s="78" t="s">
        <v>1896</v>
      </c>
      <c r="C269" s="111">
        <v>1</v>
      </c>
      <c r="D269" s="96">
        <v>0</v>
      </c>
      <c r="E269" s="102">
        <f t="shared" si="159"/>
        <v>1</v>
      </c>
      <c r="F269" s="98" t="s">
        <v>5</v>
      </c>
      <c r="G269" s="91"/>
      <c r="H269" s="91">
        <f t="shared" si="177"/>
        <v>0</v>
      </c>
      <c r="I269" s="92">
        <f t="shared" si="178"/>
        <v>123.52</v>
      </c>
      <c r="J269" s="93">
        <f>E269*1.44</f>
        <v>1.44</v>
      </c>
      <c r="K269" s="91">
        <f t="shared" si="179"/>
        <v>177.86879999999999</v>
      </c>
      <c r="L269" s="61">
        <f t="shared" si="180"/>
        <v>177.86879999999999</v>
      </c>
    </row>
    <row r="270" spans="1:12" x14ac:dyDescent="0.25">
      <c r="A270" s="19">
        <v>43</v>
      </c>
      <c r="B270" s="78" t="s">
        <v>1897</v>
      </c>
      <c r="C270" s="111">
        <v>1</v>
      </c>
      <c r="D270" s="96">
        <v>0</v>
      </c>
      <c r="E270" s="102">
        <f t="shared" si="159"/>
        <v>1</v>
      </c>
      <c r="F270" s="98" t="s">
        <v>5</v>
      </c>
      <c r="G270" s="91"/>
      <c r="H270" s="91">
        <f t="shared" ref="H270" si="199">G270*E270</f>
        <v>0</v>
      </c>
      <c r="I270" s="92">
        <f t="shared" ref="I270" si="200">L$4</f>
        <v>123.52</v>
      </c>
      <c r="J270" s="93">
        <f>E270*1</f>
        <v>1</v>
      </c>
      <c r="K270" s="91">
        <f t="shared" ref="K270" si="201">J270*I270</f>
        <v>123.52</v>
      </c>
      <c r="L270" s="61">
        <f t="shared" ref="L270" si="202">K270+H270</f>
        <v>123.52</v>
      </c>
    </row>
    <row r="271" spans="1:12" x14ac:dyDescent="0.25">
      <c r="A271" s="19">
        <v>44</v>
      </c>
      <c r="B271" s="78" t="s">
        <v>1898</v>
      </c>
      <c r="C271" s="111">
        <v>1</v>
      </c>
      <c r="D271" s="96">
        <v>0</v>
      </c>
      <c r="E271" s="102">
        <f t="shared" si="159"/>
        <v>1</v>
      </c>
      <c r="F271" s="98" t="s">
        <v>5</v>
      </c>
      <c r="G271" s="91"/>
      <c r="H271" s="91">
        <f t="shared" si="177"/>
        <v>0</v>
      </c>
      <c r="I271" s="92">
        <f t="shared" si="178"/>
        <v>123.52</v>
      </c>
      <c r="J271" s="93">
        <f t="shared" ref="J271:J272" si="203">E271*1.25</f>
        <v>1.25</v>
      </c>
      <c r="K271" s="91">
        <f t="shared" si="179"/>
        <v>154.4</v>
      </c>
      <c r="L271" s="61">
        <f t="shared" si="180"/>
        <v>154.4</v>
      </c>
    </row>
    <row r="272" spans="1:12" x14ac:dyDescent="0.25">
      <c r="A272" s="19">
        <v>45</v>
      </c>
      <c r="B272" s="78" t="s">
        <v>1899</v>
      </c>
      <c r="C272" s="111">
        <v>1</v>
      </c>
      <c r="D272" s="96">
        <v>0</v>
      </c>
      <c r="E272" s="102">
        <f t="shared" si="159"/>
        <v>1</v>
      </c>
      <c r="F272" s="98" t="s">
        <v>5</v>
      </c>
      <c r="G272" s="91"/>
      <c r="H272" s="91">
        <f t="shared" si="177"/>
        <v>0</v>
      </c>
      <c r="I272" s="92">
        <f t="shared" si="178"/>
        <v>123.52</v>
      </c>
      <c r="J272" s="93">
        <f t="shared" si="203"/>
        <v>1.25</v>
      </c>
      <c r="K272" s="91">
        <f t="shared" si="179"/>
        <v>154.4</v>
      </c>
      <c r="L272" s="61">
        <f t="shared" si="180"/>
        <v>154.4</v>
      </c>
    </row>
    <row r="273" spans="1:12" x14ac:dyDescent="0.25">
      <c r="A273" s="19">
        <v>46</v>
      </c>
      <c r="B273" s="78" t="s">
        <v>1900</v>
      </c>
      <c r="C273" s="111">
        <v>1</v>
      </c>
      <c r="D273" s="96">
        <v>0</v>
      </c>
      <c r="E273" s="102">
        <f t="shared" si="159"/>
        <v>1</v>
      </c>
      <c r="F273" s="98" t="s">
        <v>5</v>
      </c>
      <c r="G273" s="91"/>
      <c r="H273" s="91">
        <f t="shared" si="177"/>
        <v>0</v>
      </c>
      <c r="I273" s="92">
        <f t="shared" si="178"/>
        <v>123.52</v>
      </c>
      <c r="J273" s="93">
        <f t="shared" ref="J273" si="204">E273*1.15</f>
        <v>1.1499999999999999</v>
      </c>
      <c r="K273" s="91">
        <f t="shared" si="179"/>
        <v>142.04799999999997</v>
      </c>
      <c r="L273" s="61">
        <f t="shared" si="180"/>
        <v>142.04799999999997</v>
      </c>
    </row>
    <row r="274" spans="1:12" x14ac:dyDescent="0.25">
      <c r="A274" s="19">
        <v>47</v>
      </c>
      <c r="B274" s="78" t="s">
        <v>1901</v>
      </c>
      <c r="C274" s="111">
        <v>1</v>
      </c>
      <c r="D274" s="96">
        <v>0</v>
      </c>
      <c r="E274" s="102">
        <f t="shared" si="159"/>
        <v>1</v>
      </c>
      <c r="F274" s="98" t="s">
        <v>5</v>
      </c>
      <c r="G274" s="91"/>
      <c r="H274" s="91">
        <f t="shared" si="177"/>
        <v>0</v>
      </c>
      <c r="I274" s="92">
        <f t="shared" si="178"/>
        <v>123.52</v>
      </c>
      <c r="J274" s="93">
        <f>E274*1.15</f>
        <v>1.1499999999999999</v>
      </c>
      <c r="K274" s="91">
        <f t="shared" si="179"/>
        <v>142.04799999999997</v>
      </c>
      <c r="L274" s="61">
        <f t="shared" si="180"/>
        <v>142.04799999999997</v>
      </c>
    </row>
    <row r="275" spans="1:12" x14ac:dyDescent="0.25">
      <c r="A275" s="19">
        <v>48</v>
      </c>
      <c r="B275" s="78" t="s">
        <v>1902</v>
      </c>
      <c r="C275" s="111">
        <v>1</v>
      </c>
      <c r="D275" s="96">
        <v>0</v>
      </c>
      <c r="E275" s="102">
        <f t="shared" si="159"/>
        <v>1</v>
      </c>
      <c r="F275" s="98" t="s">
        <v>5</v>
      </c>
      <c r="G275" s="91"/>
      <c r="H275" s="91">
        <f t="shared" si="177"/>
        <v>0</v>
      </c>
      <c r="I275" s="92">
        <f t="shared" si="178"/>
        <v>123.52</v>
      </c>
      <c r="J275" s="93">
        <f t="shared" ref="J275" si="205">E275*1.15</f>
        <v>1.1499999999999999</v>
      </c>
      <c r="K275" s="91">
        <f t="shared" si="179"/>
        <v>142.04799999999997</v>
      </c>
      <c r="L275" s="61">
        <f t="shared" si="180"/>
        <v>142.04799999999997</v>
      </c>
    </row>
    <row r="276" spans="1:12" x14ac:dyDescent="0.25">
      <c r="A276" s="19">
        <v>49</v>
      </c>
      <c r="B276" s="78" t="s">
        <v>1903</v>
      </c>
      <c r="C276" s="111">
        <v>1</v>
      </c>
      <c r="D276" s="96">
        <v>0</v>
      </c>
      <c r="E276" s="102">
        <f t="shared" si="159"/>
        <v>1</v>
      </c>
      <c r="F276" s="98" t="s">
        <v>5</v>
      </c>
      <c r="G276" s="91"/>
      <c r="H276" s="91">
        <f t="shared" si="177"/>
        <v>0</v>
      </c>
      <c r="I276" s="92">
        <f t="shared" si="178"/>
        <v>123.52</v>
      </c>
      <c r="J276" s="93">
        <f t="shared" ref="J276:J277" si="206">E276*1.44</f>
        <v>1.44</v>
      </c>
      <c r="K276" s="91">
        <f t="shared" si="179"/>
        <v>177.86879999999999</v>
      </c>
      <c r="L276" s="61">
        <f t="shared" si="180"/>
        <v>177.86879999999999</v>
      </c>
    </row>
    <row r="277" spans="1:12" x14ac:dyDescent="0.25">
      <c r="A277" s="19">
        <v>50</v>
      </c>
      <c r="B277" s="78" t="s">
        <v>1904</v>
      </c>
      <c r="C277" s="111">
        <v>1</v>
      </c>
      <c r="D277" s="96">
        <v>0</v>
      </c>
      <c r="E277" s="102">
        <f t="shared" si="159"/>
        <v>1</v>
      </c>
      <c r="F277" s="98" t="s">
        <v>5</v>
      </c>
      <c r="G277" s="91"/>
      <c r="H277" s="91">
        <f t="shared" si="177"/>
        <v>0</v>
      </c>
      <c r="I277" s="92">
        <f t="shared" si="178"/>
        <v>123.52</v>
      </c>
      <c r="J277" s="93">
        <f t="shared" si="206"/>
        <v>1.44</v>
      </c>
      <c r="K277" s="91">
        <f t="shared" si="179"/>
        <v>177.86879999999999</v>
      </c>
      <c r="L277" s="61">
        <f t="shared" si="180"/>
        <v>177.86879999999999</v>
      </c>
    </row>
    <row r="278" spans="1:12" x14ac:dyDescent="0.25">
      <c r="A278" s="19">
        <v>51</v>
      </c>
      <c r="B278" s="78" t="s">
        <v>1905</v>
      </c>
      <c r="C278" s="111">
        <v>1</v>
      </c>
      <c r="D278" s="96">
        <v>0</v>
      </c>
      <c r="E278" s="102">
        <f t="shared" si="159"/>
        <v>1</v>
      </c>
      <c r="F278" s="98" t="s">
        <v>5</v>
      </c>
      <c r="G278" s="91"/>
      <c r="H278" s="91">
        <f t="shared" si="177"/>
        <v>0</v>
      </c>
      <c r="I278" s="92">
        <f t="shared" si="178"/>
        <v>123.52</v>
      </c>
      <c r="J278" s="93">
        <f>E278*0.75</f>
        <v>0.75</v>
      </c>
      <c r="K278" s="91">
        <f t="shared" si="179"/>
        <v>92.64</v>
      </c>
      <c r="L278" s="61">
        <f t="shared" si="180"/>
        <v>92.64</v>
      </c>
    </row>
    <row r="279" spans="1:12" x14ac:dyDescent="0.25">
      <c r="A279" s="19">
        <v>52</v>
      </c>
      <c r="B279" s="78" t="s">
        <v>1906</v>
      </c>
      <c r="C279" s="111">
        <v>1</v>
      </c>
      <c r="D279" s="96">
        <v>0</v>
      </c>
      <c r="E279" s="102">
        <f t="shared" si="159"/>
        <v>1</v>
      </c>
      <c r="F279" s="98" t="s">
        <v>5</v>
      </c>
      <c r="G279" s="91"/>
      <c r="H279" s="91">
        <f t="shared" si="177"/>
        <v>0</v>
      </c>
      <c r="I279" s="92">
        <f t="shared" si="178"/>
        <v>123.52</v>
      </c>
      <c r="J279" s="93">
        <f t="shared" ref="J279:J280" si="207">E279*1.15</f>
        <v>1.1499999999999999</v>
      </c>
      <c r="K279" s="91">
        <f t="shared" si="179"/>
        <v>142.04799999999997</v>
      </c>
      <c r="L279" s="61">
        <f t="shared" si="180"/>
        <v>142.04799999999997</v>
      </c>
    </row>
    <row r="280" spans="1:12" x14ac:dyDescent="0.25">
      <c r="A280" s="19">
        <v>53</v>
      </c>
      <c r="B280" s="78" t="s">
        <v>1907</v>
      </c>
      <c r="C280" s="111">
        <v>1</v>
      </c>
      <c r="D280" s="96">
        <v>0</v>
      </c>
      <c r="E280" s="102">
        <f t="shared" si="159"/>
        <v>1</v>
      </c>
      <c r="F280" s="98" t="s">
        <v>5</v>
      </c>
      <c r="G280" s="91"/>
      <c r="H280" s="91">
        <f t="shared" si="177"/>
        <v>0</v>
      </c>
      <c r="I280" s="92">
        <f t="shared" si="178"/>
        <v>123.52</v>
      </c>
      <c r="J280" s="93">
        <f t="shared" si="207"/>
        <v>1.1499999999999999</v>
      </c>
      <c r="K280" s="91">
        <f t="shared" si="179"/>
        <v>142.04799999999997</v>
      </c>
      <c r="L280" s="61">
        <f t="shared" si="180"/>
        <v>142.04799999999997</v>
      </c>
    </row>
    <row r="281" spans="1:12" x14ac:dyDescent="0.25">
      <c r="A281" s="19">
        <v>54</v>
      </c>
      <c r="B281" s="78" t="s">
        <v>1908</v>
      </c>
      <c r="C281" s="111">
        <v>1</v>
      </c>
      <c r="D281" s="96">
        <v>0</v>
      </c>
      <c r="E281" s="102">
        <f t="shared" si="159"/>
        <v>1</v>
      </c>
      <c r="F281" s="98" t="s">
        <v>5</v>
      </c>
      <c r="G281" s="91"/>
      <c r="H281" s="91">
        <f t="shared" ref="H281" si="208">G281*E281</f>
        <v>0</v>
      </c>
      <c r="I281" s="92">
        <f t="shared" ref="I281" si="209">L$4</f>
        <v>123.52</v>
      </c>
      <c r="J281" s="93">
        <f>E281*1</f>
        <v>1</v>
      </c>
      <c r="K281" s="91">
        <f t="shared" ref="K281" si="210">J281*I281</f>
        <v>123.52</v>
      </c>
      <c r="L281" s="61">
        <f t="shared" ref="L281" si="211">K281+H281</f>
        <v>123.52</v>
      </c>
    </row>
    <row r="282" spans="1:12" x14ac:dyDescent="0.25">
      <c r="A282" s="19">
        <v>55</v>
      </c>
      <c r="B282" s="78" t="s">
        <v>1909</v>
      </c>
      <c r="C282" s="111">
        <v>1</v>
      </c>
      <c r="D282" s="96">
        <v>0</v>
      </c>
      <c r="E282" s="102">
        <f t="shared" si="159"/>
        <v>1</v>
      </c>
      <c r="F282" s="98" t="s">
        <v>5</v>
      </c>
      <c r="G282" s="91"/>
      <c r="H282" s="91">
        <f t="shared" ref="H282" si="212">G282*E282</f>
        <v>0</v>
      </c>
      <c r="I282" s="92">
        <f t="shared" ref="I282" si="213">L$4</f>
        <v>123.52</v>
      </c>
      <c r="J282" s="93">
        <f>E282*1.7</f>
        <v>1.7</v>
      </c>
      <c r="K282" s="91">
        <f t="shared" ref="K282" si="214">J282*I282</f>
        <v>209.98399999999998</v>
      </c>
      <c r="L282" s="61">
        <f t="shared" ref="L282" si="215">K282+H282</f>
        <v>209.98399999999998</v>
      </c>
    </row>
    <row r="283" spans="1:12" x14ac:dyDescent="0.25">
      <c r="A283" s="19">
        <v>56</v>
      </c>
      <c r="B283" s="78" t="s">
        <v>1910</v>
      </c>
      <c r="C283" s="111">
        <v>1</v>
      </c>
      <c r="D283" s="96">
        <v>0</v>
      </c>
      <c r="E283" s="102">
        <f t="shared" si="159"/>
        <v>1</v>
      </c>
      <c r="F283" s="98" t="s">
        <v>5</v>
      </c>
      <c r="G283" s="91"/>
      <c r="H283" s="91">
        <f t="shared" ref="H283:H285" si="216">G283*E283</f>
        <v>0</v>
      </c>
      <c r="I283" s="92">
        <f t="shared" ref="I283:I285" si="217">L$4</f>
        <v>123.52</v>
      </c>
      <c r="J283" s="93">
        <f t="shared" ref="J283:J285" si="218">E283*1.7</f>
        <v>1.7</v>
      </c>
      <c r="K283" s="91">
        <f t="shared" ref="K283:K285" si="219">J283*I283</f>
        <v>209.98399999999998</v>
      </c>
      <c r="L283" s="61">
        <f t="shared" ref="L283:L285" si="220">K283+H283</f>
        <v>209.98399999999998</v>
      </c>
    </row>
    <row r="284" spans="1:12" x14ac:dyDescent="0.25">
      <c r="A284" s="19">
        <v>57</v>
      </c>
      <c r="B284" s="78" t="s">
        <v>1911</v>
      </c>
      <c r="C284" s="111">
        <v>1</v>
      </c>
      <c r="D284" s="96">
        <v>0</v>
      </c>
      <c r="E284" s="102">
        <f t="shared" si="159"/>
        <v>1</v>
      </c>
      <c r="F284" s="98" t="s">
        <v>5</v>
      </c>
      <c r="G284" s="91"/>
      <c r="H284" s="91">
        <f t="shared" si="216"/>
        <v>0</v>
      </c>
      <c r="I284" s="92">
        <f t="shared" si="217"/>
        <v>123.52</v>
      </c>
      <c r="J284" s="93">
        <f t="shared" si="218"/>
        <v>1.7</v>
      </c>
      <c r="K284" s="91">
        <f t="shared" si="219"/>
        <v>209.98399999999998</v>
      </c>
      <c r="L284" s="61">
        <f t="shared" si="220"/>
        <v>209.98399999999998</v>
      </c>
    </row>
    <row r="285" spans="1:12" x14ac:dyDescent="0.25">
      <c r="A285" s="19">
        <v>58</v>
      </c>
      <c r="B285" s="78" t="s">
        <v>1912</v>
      </c>
      <c r="C285" s="111">
        <v>1</v>
      </c>
      <c r="D285" s="96">
        <v>0</v>
      </c>
      <c r="E285" s="102">
        <f t="shared" si="159"/>
        <v>1</v>
      </c>
      <c r="F285" s="98" t="s">
        <v>5</v>
      </c>
      <c r="G285" s="91"/>
      <c r="H285" s="91">
        <f t="shared" si="216"/>
        <v>0</v>
      </c>
      <c r="I285" s="92">
        <f t="shared" si="217"/>
        <v>123.52</v>
      </c>
      <c r="J285" s="93">
        <f t="shared" si="218"/>
        <v>1.7</v>
      </c>
      <c r="K285" s="91">
        <f t="shared" si="219"/>
        <v>209.98399999999998</v>
      </c>
      <c r="L285" s="61">
        <f t="shared" si="220"/>
        <v>209.98399999999998</v>
      </c>
    </row>
    <row r="286" spans="1:12" x14ac:dyDescent="0.25">
      <c r="A286" s="19">
        <v>59</v>
      </c>
      <c r="B286" s="78" t="s">
        <v>1913</v>
      </c>
      <c r="C286" s="111">
        <v>1</v>
      </c>
      <c r="D286" s="96">
        <v>0</v>
      </c>
      <c r="E286" s="102">
        <f t="shared" si="159"/>
        <v>1</v>
      </c>
      <c r="F286" s="98" t="s">
        <v>5</v>
      </c>
      <c r="G286" s="91"/>
      <c r="H286" s="91">
        <f t="shared" si="177"/>
        <v>0</v>
      </c>
      <c r="I286" s="92">
        <f t="shared" si="178"/>
        <v>123.52</v>
      </c>
      <c r="J286" s="93">
        <f t="shared" ref="J286:J287" si="221">E286*1.44</f>
        <v>1.44</v>
      </c>
      <c r="K286" s="91">
        <f t="shared" si="179"/>
        <v>177.86879999999999</v>
      </c>
      <c r="L286" s="61">
        <f t="shared" si="180"/>
        <v>177.86879999999999</v>
      </c>
    </row>
    <row r="287" spans="1:12" x14ac:dyDescent="0.25">
      <c r="A287" s="19">
        <v>60</v>
      </c>
      <c r="B287" s="78" t="s">
        <v>1913</v>
      </c>
      <c r="C287" s="111">
        <v>1</v>
      </c>
      <c r="D287" s="96">
        <v>0</v>
      </c>
      <c r="E287" s="102">
        <f t="shared" si="159"/>
        <v>1</v>
      </c>
      <c r="F287" s="98" t="s">
        <v>5</v>
      </c>
      <c r="G287" s="91"/>
      <c r="H287" s="91">
        <f t="shared" si="177"/>
        <v>0</v>
      </c>
      <c r="I287" s="92">
        <f t="shared" si="178"/>
        <v>123.52</v>
      </c>
      <c r="J287" s="93">
        <f t="shared" si="221"/>
        <v>1.44</v>
      </c>
      <c r="K287" s="91">
        <f t="shared" si="179"/>
        <v>177.86879999999999</v>
      </c>
      <c r="L287" s="61">
        <f t="shared" si="180"/>
        <v>177.86879999999999</v>
      </c>
    </row>
    <row r="288" spans="1:12" x14ac:dyDescent="0.25">
      <c r="A288" s="19">
        <v>61</v>
      </c>
      <c r="B288" s="78" t="s">
        <v>1914</v>
      </c>
      <c r="C288" s="111">
        <v>1</v>
      </c>
      <c r="D288" s="96">
        <v>0</v>
      </c>
      <c r="E288" s="102">
        <f t="shared" si="159"/>
        <v>1</v>
      </c>
      <c r="F288" s="98" t="s">
        <v>5</v>
      </c>
      <c r="G288" s="91"/>
      <c r="H288" s="91">
        <f t="shared" si="177"/>
        <v>0</v>
      </c>
      <c r="I288" s="92">
        <f t="shared" si="178"/>
        <v>123.52</v>
      </c>
      <c r="J288" s="93">
        <f>E288*1.25</f>
        <v>1.25</v>
      </c>
      <c r="K288" s="91">
        <f t="shared" si="179"/>
        <v>154.4</v>
      </c>
      <c r="L288" s="61">
        <f t="shared" si="180"/>
        <v>154.4</v>
      </c>
    </row>
    <row r="289" spans="1:12" x14ac:dyDescent="0.25">
      <c r="A289" s="19">
        <v>62</v>
      </c>
      <c r="B289" s="78" t="s">
        <v>1915</v>
      </c>
      <c r="C289" s="111">
        <v>1</v>
      </c>
      <c r="D289" s="96">
        <v>0</v>
      </c>
      <c r="E289" s="102">
        <f t="shared" si="159"/>
        <v>1</v>
      </c>
      <c r="F289" s="98" t="s">
        <v>5</v>
      </c>
      <c r="G289" s="91"/>
      <c r="H289" s="91">
        <f t="shared" ref="H289:H290" si="222">G289*E289</f>
        <v>0</v>
      </c>
      <c r="I289" s="92">
        <f t="shared" ref="I289:I290" si="223">L$4</f>
        <v>123.52</v>
      </c>
      <c r="J289" s="93">
        <f>E289*1</f>
        <v>1</v>
      </c>
      <c r="K289" s="91">
        <f t="shared" ref="K289:K290" si="224">J289*I289</f>
        <v>123.52</v>
      </c>
      <c r="L289" s="61">
        <f t="shared" ref="L289:L290" si="225">K289+H289</f>
        <v>123.52</v>
      </c>
    </row>
    <row r="290" spans="1:12" x14ac:dyDescent="0.25">
      <c r="A290" s="19">
        <v>63</v>
      </c>
      <c r="B290" s="78" t="s">
        <v>1916</v>
      </c>
      <c r="C290" s="111">
        <v>1</v>
      </c>
      <c r="D290" s="96">
        <v>0</v>
      </c>
      <c r="E290" s="102">
        <f t="shared" si="159"/>
        <v>1</v>
      </c>
      <c r="F290" s="98" t="s">
        <v>5</v>
      </c>
      <c r="G290" s="91"/>
      <c r="H290" s="91">
        <f t="shared" si="222"/>
        <v>0</v>
      </c>
      <c r="I290" s="92">
        <f t="shared" si="223"/>
        <v>123.52</v>
      </c>
      <c r="J290" s="93">
        <f t="shared" ref="J290" si="226">E290*1.15</f>
        <v>1.1499999999999999</v>
      </c>
      <c r="K290" s="91">
        <f t="shared" si="224"/>
        <v>142.04799999999997</v>
      </c>
      <c r="L290" s="61">
        <f t="shared" si="225"/>
        <v>142.04799999999997</v>
      </c>
    </row>
    <row r="291" spans="1:12" x14ac:dyDescent="0.25">
      <c r="A291" s="19">
        <v>64</v>
      </c>
      <c r="B291" s="78" t="s">
        <v>1917</v>
      </c>
      <c r="C291" s="111">
        <v>1</v>
      </c>
      <c r="D291" s="96">
        <v>0</v>
      </c>
      <c r="E291" s="102">
        <f t="shared" si="159"/>
        <v>1</v>
      </c>
      <c r="F291" s="98" t="s">
        <v>5</v>
      </c>
      <c r="G291" s="91"/>
      <c r="H291" s="91">
        <f t="shared" si="177"/>
        <v>0</v>
      </c>
      <c r="I291" s="92">
        <f t="shared" si="178"/>
        <v>123.52</v>
      </c>
      <c r="J291" s="93">
        <f>E291*1.44</f>
        <v>1.44</v>
      </c>
      <c r="K291" s="91">
        <f t="shared" si="179"/>
        <v>177.86879999999999</v>
      </c>
      <c r="L291" s="61">
        <f t="shared" si="180"/>
        <v>177.86879999999999</v>
      </c>
    </row>
    <row r="292" spans="1:12" x14ac:dyDescent="0.25">
      <c r="A292" s="19">
        <v>65</v>
      </c>
      <c r="B292" s="78" t="s">
        <v>1918</v>
      </c>
      <c r="C292" s="111">
        <v>1</v>
      </c>
      <c r="D292" s="96">
        <v>0</v>
      </c>
      <c r="E292" s="102">
        <f t="shared" ref="E292:E304" si="227">C292*(1+D292)</f>
        <v>1</v>
      </c>
      <c r="F292" s="98" t="s">
        <v>5</v>
      </c>
      <c r="G292" s="91"/>
      <c r="H292" s="91">
        <f t="shared" ref="H292:H294" si="228">G292*E292</f>
        <v>0</v>
      </c>
      <c r="I292" s="92">
        <f t="shared" ref="I292:I294" si="229">L$4</f>
        <v>123.52</v>
      </c>
      <c r="J292" s="93">
        <f>E292*1.25</f>
        <v>1.25</v>
      </c>
      <c r="K292" s="91">
        <f t="shared" ref="K292:K294" si="230">J292*I292</f>
        <v>154.4</v>
      </c>
      <c r="L292" s="61">
        <f t="shared" ref="L292:L294" si="231">K292+H292</f>
        <v>154.4</v>
      </c>
    </row>
    <row r="293" spans="1:12" x14ac:dyDescent="0.25">
      <c r="A293" s="19">
        <v>66</v>
      </c>
      <c r="B293" s="78" t="s">
        <v>1919</v>
      </c>
      <c r="C293" s="111">
        <v>1</v>
      </c>
      <c r="D293" s="96">
        <v>0</v>
      </c>
      <c r="E293" s="102">
        <f t="shared" si="227"/>
        <v>1</v>
      </c>
      <c r="F293" s="98" t="s">
        <v>5</v>
      </c>
      <c r="G293" s="91"/>
      <c r="H293" s="91">
        <f t="shared" si="228"/>
        <v>0</v>
      </c>
      <c r="I293" s="92">
        <f t="shared" si="229"/>
        <v>123.52</v>
      </c>
      <c r="J293" s="93">
        <f>E293*1</f>
        <v>1</v>
      </c>
      <c r="K293" s="91">
        <f t="shared" si="230"/>
        <v>123.52</v>
      </c>
      <c r="L293" s="61">
        <f t="shared" si="231"/>
        <v>123.52</v>
      </c>
    </row>
    <row r="294" spans="1:12" x14ac:dyDescent="0.25">
      <c r="A294" s="19">
        <v>67</v>
      </c>
      <c r="B294" s="78" t="s">
        <v>1920</v>
      </c>
      <c r="C294" s="111">
        <v>1</v>
      </c>
      <c r="D294" s="96">
        <v>0</v>
      </c>
      <c r="E294" s="102">
        <f t="shared" si="227"/>
        <v>1</v>
      </c>
      <c r="F294" s="98" t="s">
        <v>5</v>
      </c>
      <c r="G294" s="91"/>
      <c r="H294" s="91">
        <f t="shared" si="228"/>
        <v>0</v>
      </c>
      <c r="I294" s="92">
        <f t="shared" si="229"/>
        <v>123.52</v>
      </c>
      <c r="J294" s="93">
        <f>E294*1.25</f>
        <v>1.25</v>
      </c>
      <c r="K294" s="91">
        <f t="shared" si="230"/>
        <v>154.4</v>
      </c>
      <c r="L294" s="61">
        <f t="shared" si="231"/>
        <v>154.4</v>
      </c>
    </row>
    <row r="295" spans="1:12" x14ac:dyDescent="0.25">
      <c r="A295" s="19">
        <v>68</v>
      </c>
      <c r="B295" s="78" t="s">
        <v>1921</v>
      </c>
      <c r="C295" s="111">
        <v>1</v>
      </c>
      <c r="D295" s="96">
        <v>0</v>
      </c>
      <c r="E295" s="102">
        <f t="shared" si="227"/>
        <v>1</v>
      </c>
      <c r="F295" s="98" t="s">
        <v>5</v>
      </c>
      <c r="G295" s="91"/>
      <c r="H295" s="91">
        <f t="shared" ref="H295:H303" si="232">G295*E295</f>
        <v>0</v>
      </c>
      <c r="I295" s="92">
        <f t="shared" ref="I295:I303" si="233">L$4</f>
        <v>123.52</v>
      </c>
      <c r="J295" s="93">
        <f>E295*1.44</f>
        <v>1.44</v>
      </c>
      <c r="K295" s="91">
        <f t="shared" ref="K295:K303" si="234">J295*I295</f>
        <v>177.86879999999999</v>
      </c>
      <c r="L295" s="61">
        <f t="shared" ref="L295:L303" si="235">K295+H295</f>
        <v>177.86879999999999</v>
      </c>
    </row>
    <row r="296" spans="1:12" x14ac:dyDescent="0.25">
      <c r="A296" s="19">
        <v>69</v>
      </c>
      <c r="B296" s="78" t="s">
        <v>1922</v>
      </c>
      <c r="C296" s="111">
        <v>1</v>
      </c>
      <c r="D296" s="96">
        <v>0</v>
      </c>
      <c r="E296" s="102">
        <f t="shared" si="227"/>
        <v>1</v>
      </c>
      <c r="F296" s="98" t="s">
        <v>5</v>
      </c>
      <c r="G296" s="91"/>
      <c r="H296" s="91">
        <f t="shared" si="232"/>
        <v>0</v>
      </c>
      <c r="I296" s="92">
        <f t="shared" si="233"/>
        <v>123.52</v>
      </c>
      <c r="J296" s="93">
        <f>E296*0.75</f>
        <v>0.75</v>
      </c>
      <c r="K296" s="91">
        <f t="shared" si="234"/>
        <v>92.64</v>
      </c>
      <c r="L296" s="61">
        <f t="shared" si="235"/>
        <v>92.64</v>
      </c>
    </row>
    <row r="297" spans="1:12" x14ac:dyDescent="0.25">
      <c r="A297" s="19">
        <v>70</v>
      </c>
      <c r="B297" s="78" t="s">
        <v>1923</v>
      </c>
      <c r="C297" s="111">
        <v>1</v>
      </c>
      <c r="D297" s="96">
        <v>0</v>
      </c>
      <c r="E297" s="102">
        <f t="shared" si="227"/>
        <v>1</v>
      </c>
      <c r="F297" s="98" t="s">
        <v>5</v>
      </c>
      <c r="G297" s="91"/>
      <c r="H297" s="91">
        <f t="shared" si="232"/>
        <v>0</v>
      </c>
      <c r="I297" s="92">
        <f t="shared" si="233"/>
        <v>123.52</v>
      </c>
      <c r="J297" s="93">
        <f t="shared" ref="J297" si="236">E297*1.15</f>
        <v>1.1499999999999999</v>
      </c>
      <c r="K297" s="91">
        <f t="shared" si="234"/>
        <v>142.04799999999997</v>
      </c>
      <c r="L297" s="61">
        <f t="shared" si="235"/>
        <v>142.04799999999997</v>
      </c>
    </row>
    <row r="298" spans="1:12" x14ac:dyDescent="0.25">
      <c r="A298" s="19">
        <v>71</v>
      </c>
      <c r="B298" s="78" t="s">
        <v>1924</v>
      </c>
      <c r="C298" s="111">
        <v>1</v>
      </c>
      <c r="D298" s="96">
        <v>0</v>
      </c>
      <c r="E298" s="102">
        <f t="shared" si="227"/>
        <v>1</v>
      </c>
      <c r="F298" s="98" t="s">
        <v>5</v>
      </c>
      <c r="G298" s="91"/>
      <c r="H298" s="91">
        <f t="shared" si="232"/>
        <v>0</v>
      </c>
      <c r="I298" s="92">
        <f t="shared" si="233"/>
        <v>123.52</v>
      </c>
      <c r="J298" s="93">
        <f>E298*1.44</f>
        <v>1.44</v>
      </c>
      <c r="K298" s="91">
        <f t="shared" si="234"/>
        <v>177.86879999999999</v>
      </c>
      <c r="L298" s="61">
        <f t="shared" si="235"/>
        <v>177.86879999999999</v>
      </c>
    </row>
    <row r="299" spans="1:12" x14ac:dyDescent="0.25">
      <c r="A299" s="19">
        <v>72</v>
      </c>
      <c r="B299" s="78" t="s">
        <v>1925</v>
      </c>
      <c r="C299" s="111">
        <v>1</v>
      </c>
      <c r="D299" s="96">
        <v>0</v>
      </c>
      <c r="E299" s="102">
        <f t="shared" si="227"/>
        <v>1</v>
      </c>
      <c r="F299" s="98" t="s">
        <v>5</v>
      </c>
      <c r="G299" s="91"/>
      <c r="H299" s="91">
        <f t="shared" si="232"/>
        <v>0</v>
      </c>
      <c r="I299" s="92">
        <f t="shared" si="233"/>
        <v>123.52</v>
      </c>
      <c r="J299" s="93">
        <f t="shared" ref="J299" si="237">E299*1.15</f>
        <v>1.1499999999999999</v>
      </c>
      <c r="K299" s="91">
        <f t="shared" si="234"/>
        <v>142.04799999999997</v>
      </c>
      <c r="L299" s="61">
        <f t="shared" si="235"/>
        <v>142.04799999999997</v>
      </c>
    </row>
    <row r="300" spans="1:12" x14ac:dyDescent="0.25">
      <c r="A300" s="19">
        <v>73</v>
      </c>
      <c r="B300" s="78" t="s">
        <v>1926</v>
      </c>
      <c r="C300" s="111">
        <v>1</v>
      </c>
      <c r="D300" s="96">
        <v>0</v>
      </c>
      <c r="E300" s="102">
        <f t="shared" si="227"/>
        <v>1</v>
      </c>
      <c r="F300" s="98" t="s">
        <v>5</v>
      </c>
      <c r="G300" s="91"/>
      <c r="H300" s="91">
        <f t="shared" si="232"/>
        <v>0</v>
      </c>
      <c r="I300" s="92">
        <f t="shared" si="233"/>
        <v>123.52</v>
      </c>
      <c r="J300" s="93">
        <f>E300*0.75</f>
        <v>0.75</v>
      </c>
      <c r="K300" s="91">
        <f t="shared" si="234"/>
        <v>92.64</v>
      </c>
      <c r="L300" s="61">
        <f t="shared" si="235"/>
        <v>92.64</v>
      </c>
    </row>
    <row r="301" spans="1:12" x14ac:dyDescent="0.25">
      <c r="A301" s="19">
        <v>74</v>
      </c>
      <c r="B301" s="78" t="s">
        <v>1927</v>
      </c>
      <c r="C301" s="111">
        <v>1</v>
      </c>
      <c r="D301" s="96">
        <v>0</v>
      </c>
      <c r="E301" s="102">
        <f t="shared" si="227"/>
        <v>1</v>
      </c>
      <c r="F301" s="98" t="s">
        <v>5</v>
      </c>
      <c r="G301" s="91"/>
      <c r="H301" s="91">
        <f t="shared" si="232"/>
        <v>0</v>
      </c>
      <c r="I301" s="92">
        <f t="shared" si="233"/>
        <v>123.52</v>
      </c>
      <c r="J301" s="93">
        <f t="shared" ref="J301" si="238">E301*1.15</f>
        <v>1.1499999999999999</v>
      </c>
      <c r="K301" s="91">
        <f t="shared" si="234"/>
        <v>142.04799999999997</v>
      </c>
      <c r="L301" s="61">
        <f t="shared" si="235"/>
        <v>142.04799999999997</v>
      </c>
    </row>
    <row r="302" spans="1:12" x14ac:dyDescent="0.25">
      <c r="A302" s="19">
        <v>75</v>
      </c>
      <c r="B302" s="78" t="s">
        <v>1928</v>
      </c>
      <c r="C302" s="111">
        <v>1</v>
      </c>
      <c r="D302" s="96">
        <v>0</v>
      </c>
      <c r="E302" s="102">
        <f t="shared" si="227"/>
        <v>1</v>
      </c>
      <c r="F302" s="98" t="s">
        <v>5</v>
      </c>
      <c r="G302" s="91"/>
      <c r="H302" s="91">
        <f t="shared" si="232"/>
        <v>0</v>
      </c>
      <c r="I302" s="92">
        <f t="shared" si="233"/>
        <v>123.52</v>
      </c>
      <c r="J302" s="93">
        <f>E302*1.44</f>
        <v>1.44</v>
      </c>
      <c r="K302" s="91">
        <f t="shared" si="234"/>
        <v>177.86879999999999</v>
      </c>
      <c r="L302" s="61">
        <f t="shared" si="235"/>
        <v>177.86879999999999</v>
      </c>
    </row>
    <row r="303" spans="1:12" x14ac:dyDescent="0.25">
      <c r="A303" s="19">
        <v>76</v>
      </c>
      <c r="B303" s="78" t="s">
        <v>1929</v>
      </c>
      <c r="C303" s="111">
        <v>1</v>
      </c>
      <c r="D303" s="96">
        <v>0</v>
      </c>
      <c r="E303" s="102">
        <f t="shared" si="227"/>
        <v>1</v>
      </c>
      <c r="F303" s="98" t="s">
        <v>5</v>
      </c>
      <c r="G303" s="91"/>
      <c r="H303" s="91">
        <f t="shared" si="232"/>
        <v>0</v>
      </c>
      <c r="I303" s="92">
        <f t="shared" si="233"/>
        <v>123.52</v>
      </c>
      <c r="J303" s="93">
        <f>E303*1.25</f>
        <v>1.25</v>
      </c>
      <c r="K303" s="91">
        <f t="shared" si="234"/>
        <v>154.4</v>
      </c>
      <c r="L303" s="61">
        <f t="shared" si="235"/>
        <v>154.4</v>
      </c>
    </row>
    <row r="304" spans="1:12" x14ac:dyDescent="0.25">
      <c r="A304" s="19">
        <v>77</v>
      </c>
      <c r="B304" s="78" t="s">
        <v>1930</v>
      </c>
      <c r="C304" s="111">
        <v>1</v>
      </c>
      <c r="D304" s="96">
        <v>0</v>
      </c>
      <c r="E304" s="102">
        <f t="shared" si="227"/>
        <v>1</v>
      </c>
      <c r="F304" s="98" t="s">
        <v>5</v>
      </c>
      <c r="G304" s="91"/>
      <c r="H304" s="91">
        <f t="shared" ref="H304" si="239">G304*E304</f>
        <v>0</v>
      </c>
      <c r="I304" s="92">
        <f t="shared" ref="I304" si="240">L$4</f>
        <v>123.52</v>
      </c>
      <c r="J304" s="93">
        <f>E304*1.25</f>
        <v>1.25</v>
      </c>
      <c r="K304" s="91">
        <f t="shared" ref="K304" si="241">J304*I304</f>
        <v>154.4</v>
      </c>
      <c r="L304" s="61">
        <f t="shared" ref="L304" si="242">K304+H304</f>
        <v>154.4</v>
      </c>
    </row>
    <row r="305" spans="1:12" ht="16.5" thickBot="1" x14ac:dyDescent="0.3">
      <c r="A305" s="19"/>
      <c r="B305" s="55"/>
      <c r="C305" s="111"/>
      <c r="D305" s="96"/>
      <c r="E305" s="102"/>
      <c r="F305" s="98"/>
      <c r="G305" s="90"/>
      <c r="H305" s="91"/>
      <c r="I305" s="110"/>
      <c r="J305" s="93"/>
      <c r="K305" s="91"/>
      <c r="L305" s="61"/>
    </row>
    <row r="306" spans="1:12" ht="16.5" thickBot="1" x14ac:dyDescent="0.3">
      <c r="A306" s="145" t="s">
        <v>60</v>
      </c>
      <c r="B306" s="146"/>
      <c r="C306" s="111"/>
      <c r="D306" s="96"/>
      <c r="E306" s="102"/>
      <c r="F306" s="98"/>
      <c r="G306" s="90"/>
      <c r="H306" s="91"/>
      <c r="I306" s="110"/>
      <c r="J306" s="93"/>
      <c r="K306" s="91"/>
      <c r="L306" s="61"/>
    </row>
    <row r="307" spans="1:12" ht="105" x14ac:dyDescent="0.25">
      <c r="A307" s="19">
        <v>1</v>
      </c>
      <c r="B307" s="94" t="s">
        <v>928</v>
      </c>
      <c r="C307" s="111">
        <v>1</v>
      </c>
      <c r="D307" s="96">
        <v>0</v>
      </c>
      <c r="E307" s="102">
        <f t="shared" si="144"/>
        <v>1</v>
      </c>
      <c r="F307" s="98" t="s">
        <v>5</v>
      </c>
      <c r="G307" s="91"/>
      <c r="H307" s="91">
        <f t="shared" ref="H307" si="243">G307*E307</f>
        <v>0</v>
      </c>
      <c r="I307" s="92">
        <f t="shared" ref="I307" si="244">L$4</f>
        <v>123.52</v>
      </c>
      <c r="J307" s="93">
        <f>E307*2</f>
        <v>2</v>
      </c>
      <c r="K307" s="91">
        <f t="shared" ref="K307" si="245">J307*I307</f>
        <v>247.04</v>
      </c>
      <c r="L307" s="61">
        <f t="shared" ref="L307" si="246">K307+H307</f>
        <v>247.04</v>
      </c>
    </row>
    <row r="308" spans="1:12" ht="105" x14ac:dyDescent="0.25">
      <c r="A308" s="19">
        <v>2</v>
      </c>
      <c r="B308" s="94" t="s">
        <v>929</v>
      </c>
      <c r="C308" s="111">
        <v>1</v>
      </c>
      <c r="D308" s="96">
        <v>0</v>
      </c>
      <c r="E308" s="102">
        <f t="shared" si="144"/>
        <v>1</v>
      </c>
      <c r="F308" s="98" t="s">
        <v>5</v>
      </c>
      <c r="G308" s="91"/>
      <c r="H308" s="91">
        <f t="shared" ref="H308:H309" si="247">G308*E308</f>
        <v>0</v>
      </c>
      <c r="I308" s="92">
        <f t="shared" ref="I308:I309" si="248">L$4</f>
        <v>123.52</v>
      </c>
      <c r="J308" s="93">
        <f>E308*2</f>
        <v>2</v>
      </c>
      <c r="K308" s="91">
        <f t="shared" ref="K308:K309" si="249">J308*I308</f>
        <v>247.04</v>
      </c>
      <c r="L308" s="61">
        <f t="shared" ref="L308:L309" si="250">K308+H308</f>
        <v>247.04</v>
      </c>
    </row>
    <row r="309" spans="1:12" ht="105" x14ac:dyDescent="0.25">
      <c r="A309" s="19">
        <v>3</v>
      </c>
      <c r="B309" s="94" t="s">
        <v>930</v>
      </c>
      <c r="C309" s="111">
        <v>1</v>
      </c>
      <c r="D309" s="96">
        <v>0</v>
      </c>
      <c r="E309" s="102">
        <f t="shared" si="144"/>
        <v>1</v>
      </c>
      <c r="F309" s="98" t="s">
        <v>5</v>
      </c>
      <c r="G309" s="91"/>
      <c r="H309" s="91">
        <f t="shared" si="247"/>
        <v>0</v>
      </c>
      <c r="I309" s="92">
        <f t="shared" si="248"/>
        <v>123.52</v>
      </c>
      <c r="J309" s="93">
        <f>E309*3</f>
        <v>3</v>
      </c>
      <c r="K309" s="91">
        <f t="shared" si="249"/>
        <v>370.56</v>
      </c>
      <c r="L309" s="61">
        <f t="shared" si="250"/>
        <v>370.56</v>
      </c>
    </row>
    <row r="310" spans="1:12" ht="105" x14ac:dyDescent="0.25">
      <c r="A310" s="19">
        <v>4</v>
      </c>
      <c r="B310" s="94" t="s">
        <v>931</v>
      </c>
      <c r="C310" s="111">
        <v>1</v>
      </c>
      <c r="D310" s="96">
        <v>0</v>
      </c>
      <c r="E310" s="102">
        <f t="shared" si="144"/>
        <v>1</v>
      </c>
      <c r="F310" s="98" t="s">
        <v>5</v>
      </c>
      <c r="G310" s="91"/>
      <c r="H310" s="91">
        <f t="shared" ref="H310:H313" si="251">G310*E310</f>
        <v>0</v>
      </c>
      <c r="I310" s="92">
        <f t="shared" ref="I310:I313" si="252">L$4</f>
        <v>123.52</v>
      </c>
      <c r="J310" s="93">
        <f>E310*3</f>
        <v>3</v>
      </c>
      <c r="K310" s="91">
        <f t="shared" ref="K310:K313" si="253">J310*I310</f>
        <v>370.56</v>
      </c>
      <c r="L310" s="61">
        <f t="shared" ref="L310:L313" si="254">K310+H310</f>
        <v>370.56</v>
      </c>
    </row>
    <row r="311" spans="1:12" ht="105" x14ac:dyDescent="0.25">
      <c r="A311" s="19">
        <v>5</v>
      </c>
      <c r="B311" s="94" t="s">
        <v>932</v>
      </c>
      <c r="C311" s="111">
        <v>1</v>
      </c>
      <c r="D311" s="96">
        <v>0</v>
      </c>
      <c r="E311" s="102">
        <f t="shared" si="144"/>
        <v>1</v>
      </c>
      <c r="F311" s="98" t="s">
        <v>5</v>
      </c>
      <c r="G311" s="91"/>
      <c r="H311" s="91">
        <f t="shared" si="251"/>
        <v>0</v>
      </c>
      <c r="I311" s="92">
        <f t="shared" si="252"/>
        <v>123.52</v>
      </c>
      <c r="J311" s="93">
        <f>E311*3</f>
        <v>3</v>
      </c>
      <c r="K311" s="91">
        <f t="shared" si="253"/>
        <v>370.56</v>
      </c>
      <c r="L311" s="61">
        <f t="shared" si="254"/>
        <v>370.56</v>
      </c>
    </row>
    <row r="312" spans="1:12" ht="105" x14ac:dyDescent="0.25">
      <c r="A312" s="19">
        <v>6</v>
      </c>
      <c r="B312" s="55" t="s">
        <v>933</v>
      </c>
      <c r="C312" s="111">
        <v>1</v>
      </c>
      <c r="D312" s="96">
        <v>0</v>
      </c>
      <c r="E312" s="102">
        <f t="shared" ref="E312:E316" si="255">C312*(1+D312)</f>
        <v>1</v>
      </c>
      <c r="F312" s="98" t="s">
        <v>5</v>
      </c>
      <c r="G312" s="91"/>
      <c r="H312" s="91">
        <f t="shared" si="251"/>
        <v>0</v>
      </c>
      <c r="I312" s="92">
        <f t="shared" si="252"/>
        <v>123.52</v>
      </c>
      <c r="J312" s="93">
        <f>E312*3</f>
        <v>3</v>
      </c>
      <c r="K312" s="91">
        <f t="shared" si="253"/>
        <v>370.56</v>
      </c>
      <c r="L312" s="61">
        <f t="shared" si="254"/>
        <v>370.56</v>
      </c>
    </row>
    <row r="313" spans="1:12" ht="105" x14ac:dyDescent="0.25">
      <c r="A313" s="19">
        <v>7</v>
      </c>
      <c r="B313" s="55" t="s">
        <v>934</v>
      </c>
      <c r="C313" s="111">
        <v>1</v>
      </c>
      <c r="D313" s="96">
        <v>0</v>
      </c>
      <c r="E313" s="102">
        <f t="shared" si="255"/>
        <v>1</v>
      </c>
      <c r="F313" s="98" t="s">
        <v>5</v>
      </c>
      <c r="G313" s="91"/>
      <c r="H313" s="91">
        <f t="shared" si="251"/>
        <v>0</v>
      </c>
      <c r="I313" s="92">
        <f t="shared" si="252"/>
        <v>123.52</v>
      </c>
      <c r="J313" s="93">
        <f>E313*2</f>
        <v>2</v>
      </c>
      <c r="K313" s="91">
        <f t="shared" si="253"/>
        <v>247.04</v>
      </c>
      <c r="L313" s="61">
        <f t="shared" si="254"/>
        <v>247.04</v>
      </c>
    </row>
    <row r="314" spans="1:12" ht="105" x14ac:dyDescent="0.25">
      <c r="A314" s="19">
        <v>8</v>
      </c>
      <c r="B314" s="55" t="s">
        <v>935</v>
      </c>
      <c r="C314" s="111">
        <v>1</v>
      </c>
      <c r="D314" s="96">
        <v>0</v>
      </c>
      <c r="E314" s="102">
        <f t="shared" si="255"/>
        <v>1</v>
      </c>
      <c r="F314" s="98" t="s">
        <v>5</v>
      </c>
      <c r="G314" s="91"/>
      <c r="H314" s="91">
        <f t="shared" ref="H314:H315" si="256">G314*E314</f>
        <v>0</v>
      </c>
      <c r="I314" s="92">
        <f t="shared" ref="I314:I315" si="257">L$4</f>
        <v>123.52</v>
      </c>
      <c r="J314" s="93">
        <f>E314*4</f>
        <v>4</v>
      </c>
      <c r="K314" s="91">
        <f t="shared" ref="K314:K315" si="258">J314*I314</f>
        <v>494.08</v>
      </c>
      <c r="L314" s="61">
        <f t="shared" ref="L314:L315" si="259">K314+H314</f>
        <v>494.08</v>
      </c>
    </row>
    <row r="315" spans="1:12" ht="105" x14ac:dyDescent="0.25">
      <c r="A315" s="19">
        <v>9</v>
      </c>
      <c r="B315" s="55" t="s">
        <v>936</v>
      </c>
      <c r="C315" s="111">
        <v>1</v>
      </c>
      <c r="D315" s="96">
        <v>0</v>
      </c>
      <c r="E315" s="102">
        <f t="shared" si="255"/>
        <v>1</v>
      </c>
      <c r="F315" s="98" t="s">
        <v>5</v>
      </c>
      <c r="G315" s="91"/>
      <c r="H315" s="91">
        <f t="shared" si="256"/>
        <v>0</v>
      </c>
      <c r="I315" s="92">
        <f t="shared" si="257"/>
        <v>123.52</v>
      </c>
      <c r="J315" s="93">
        <f>E315*4</f>
        <v>4</v>
      </c>
      <c r="K315" s="91">
        <f t="shared" si="258"/>
        <v>494.08</v>
      </c>
      <c r="L315" s="61">
        <f t="shared" si="259"/>
        <v>494.08</v>
      </c>
    </row>
    <row r="316" spans="1:12" ht="105" x14ac:dyDescent="0.25">
      <c r="A316" s="19">
        <v>10</v>
      </c>
      <c r="B316" s="55" t="s">
        <v>937</v>
      </c>
      <c r="C316" s="111">
        <v>1</v>
      </c>
      <c r="D316" s="96">
        <v>0</v>
      </c>
      <c r="E316" s="102">
        <f t="shared" si="255"/>
        <v>1</v>
      </c>
      <c r="F316" s="98" t="s">
        <v>5</v>
      </c>
      <c r="G316" s="91"/>
      <c r="H316" s="91">
        <f t="shared" ref="H316" si="260">G316*E316</f>
        <v>0</v>
      </c>
      <c r="I316" s="92">
        <f t="shared" ref="I316" si="261">L$4</f>
        <v>123.52</v>
      </c>
      <c r="J316" s="93">
        <f>E316*6</f>
        <v>6</v>
      </c>
      <c r="K316" s="91">
        <f t="shared" ref="K316" si="262">J316*I316</f>
        <v>741.12</v>
      </c>
      <c r="L316" s="61">
        <f t="shared" ref="L316" si="263">K316+H316</f>
        <v>741.12</v>
      </c>
    </row>
    <row r="317" spans="1:12" ht="16.5" thickBot="1" x14ac:dyDescent="0.3">
      <c r="A317" s="19"/>
      <c r="B317" s="55"/>
      <c r="C317" s="111"/>
      <c r="D317" s="96"/>
      <c r="E317" s="102"/>
      <c r="F317" s="98"/>
      <c r="G317" s="112"/>
      <c r="H317" s="101"/>
      <c r="I317" s="92"/>
      <c r="J317" s="93"/>
      <c r="K317" s="101"/>
      <c r="L317" s="11"/>
    </row>
    <row r="318" spans="1:12" ht="16.5" thickBot="1" x14ac:dyDescent="0.3">
      <c r="A318" s="145" t="s">
        <v>800</v>
      </c>
      <c r="B318" s="146"/>
      <c r="C318" s="111"/>
      <c r="D318" s="96"/>
      <c r="E318" s="102"/>
      <c r="F318" s="98"/>
      <c r="G318" s="112"/>
      <c r="H318" s="101"/>
      <c r="I318" s="92"/>
      <c r="J318" s="93"/>
      <c r="K318" s="101"/>
      <c r="L318" s="11"/>
    </row>
    <row r="319" spans="1:12" ht="75" customHeight="1" x14ac:dyDescent="0.25">
      <c r="A319" s="19">
        <v>1</v>
      </c>
      <c r="B319" s="55" t="s">
        <v>1949</v>
      </c>
      <c r="C319" s="111">
        <v>1</v>
      </c>
      <c r="D319" s="96">
        <v>0</v>
      </c>
      <c r="E319" s="102">
        <f t="shared" ref="E319" si="264">C319*(1+D319)</f>
        <v>1</v>
      </c>
      <c r="F319" s="98" t="s">
        <v>5</v>
      </c>
      <c r="G319" s="91"/>
      <c r="H319" s="91">
        <f t="shared" ref="H319" si="265">G319*E319</f>
        <v>0</v>
      </c>
      <c r="I319" s="92">
        <f t="shared" ref="I319" si="266">L$4</f>
        <v>123.52</v>
      </c>
      <c r="J319" s="93">
        <f>E319*60</f>
        <v>60</v>
      </c>
      <c r="K319" s="91">
        <f t="shared" ref="K319" si="267">J319*I319</f>
        <v>7411.2</v>
      </c>
      <c r="L319" s="61">
        <f t="shared" ref="L319" si="268">K319+H319</f>
        <v>7411.2</v>
      </c>
    </row>
    <row r="320" spans="1:12" ht="73.150000000000006" customHeight="1" x14ac:dyDescent="0.25">
      <c r="A320" s="19">
        <v>2</v>
      </c>
      <c r="B320" s="55" t="s">
        <v>1950</v>
      </c>
      <c r="C320" s="111">
        <v>1</v>
      </c>
      <c r="D320" s="96">
        <v>0</v>
      </c>
      <c r="E320" s="102">
        <f t="shared" ref="E320" si="269">C320*(1+D320)</f>
        <v>1</v>
      </c>
      <c r="F320" s="98" t="s">
        <v>5</v>
      </c>
      <c r="G320" s="91"/>
      <c r="H320" s="91">
        <f t="shared" ref="H320" si="270">G320*E320</f>
        <v>0</v>
      </c>
      <c r="I320" s="92">
        <f t="shared" ref="I320" si="271">L$4</f>
        <v>123.52</v>
      </c>
      <c r="J320" s="93">
        <f>E320*60</f>
        <v>60</v>
      </c>
      <c r="K320" s="91">
        <f t="shared" ref="K320" si="272">J320*I320</f>
        <v>7411.2</v>
      </c>
      <c r="L320" s="61">
        <f t="shared" ref="L320" si="273">K320+H320</f>
        <v>7411.2</v>
      </c>
    </row>
    <row r="321" spans="1:12" ht="16.5" thickBot="1" x14ac:dyDescent="0.3">
      <c r="A321" s="19"/>
      <c r="B321" s="55"/>
      <c r="C321" s="111"/>
      <c r="D321" s="96"/>
      <c r="E321" s="102"/>
      <c r="F321" s="98"/>
      <c r="G321" s="90"/>
      <c r="H321" s="91"/>
      <c r="I321" s="110"/>
      <c r="J321" s="93"/>
      <c r="K321" s="91"/>
      <c r="L321" s="61"/>
    </row>
    <row r="322" spans="1:12" ht="16.5" thickBot="1" x14ac:dyDescent="0.3">
      <c r="A322" s="145" t="s">
        <v>801</v>
      </c>
      <c r="B322" s="146"/>
      <c r="C322" s="111"/>
      <c r="D322" s="96"/>
      <c r="E322" s="102"/>
      <c r="F322" s="98"/>
      <c r="G322" s="90"/>
      <c r="H322" s="91"/>
      <c r="I322" s="110"/>
      <c r="J322" s="93"/>
      <c r="K322" s="91"/>
      <c r="L322" s="61"/>
    </row>
    <row r="323" spans="1:12" ht="45" x14ac:dyDescent="0.25">
      <c r="A323" s="19">
        <v>1</v>
      </c>
      <c r="B323" s="55" t="s">
        <v>938</v>
      </c>
      <c r="C323" s="111">
        <v>1</v>
      </c>
      <c r="D323" s="96">
        <v>0</v>
      </c>
      <c r="E323" s="102">
        <f>C323*(1+D323)</f>
        <v>1</v>
      </c>
      <c r="F323" s="98" t="s">
        <v>5</v>
      </c>
      <c r="G323" s="91"/>
      <c r="H323" s="91">
        <f t="shared" ref="H323" si="274">G323*E323</f>
        <v>0</v>
      </c>
      <c r="I323" s="92">
        <f t="shared" ref="I323" si="275">L$4</f>
        <v>123.52</v>
      </c>
      <c r="J323" s="93">
        <f>E323*4</f>
        <v>4</v>
      </c>
      <c r="K323" s="91">
        <f t="shared" ref="K323" si="276">J323*I323</f>
        <v>494.08</v>
      </c>
      <c r="L323" s="61">
        <f t="shared" ref="L323" si="277">K323+H323</f>
        <v>494.08</v>
      </c>
    </row>
    <row r="324" spans="1:12" ht="45" x14ac:dyDescent="0.25">
      <c r="A324" s="19">
        <v>2</v>
      </c>
      <c r="B324" s="55" t="s">
        <v>939</v>
      </c>
      <c r="C324" s="111">
        <v>1</v>
      </c>
      <c r="D324" s="96">
        <v>0</v>
      </c>
      <c r="E324" s="102">
        <f>C324*(1+D324)</f>
        <v>1</v>
      </c>
      <c r="F324" s="98" t="s">
        <v>5</v>
      </c>
      <c r="G324" s="91"/>
      <c r="H324" s="91">
        <f t="shared" ref="H324:H332" si="278">G324*E324</f>
        <v>0</v>
      </c>
      <c r="I324" s="92">
        <f t="shared" ref="I324:I332" si="279">L$4</f>
        <v>123.52</v>
      </c>
      <c r="J324" s="93">
        <f t="shared" ref="J324:J332" si="280">E324*4</f>
        <v>4</v>
      </c>
      <c r="K324" s="91">
        <f t="shared" ref="K324:K332" si="281">J324*I324</f>
        <v>494.08</v>
      </c>
      <c r="L324" s="61">
        <f t="shared" ref="L324:L332" si="282">K324+H324</f>
        <v>494.08</v>
      </c>
    </row>
    <row r="325" spans="1:12" ht="45" x14ac:dyDescent="0.25">
      <c r="A325" s="19">
        <v>3</v>
      </c>
      <c r="B325" s="55" t="s">
        <v>940</v>
      </c>
      <c r="C325" s="111">
        <v>1</v>
      </c>
      <c r="D325" s="96">
        <v>0</v>
      </c>
      <c r="E325" s="102">
        <f t="shared" ref="E325:E332" si="283">C325*(1+D325)</f>
        <v>1</v>
      </c>
      <c r="F325" s="98" t="s">
        <v>5</v>
      </c>
      <c r="G325" s="91"/>
      <c r="H325" s="91">
        <f t="shared" si="278"/>
        <v>0</v>
      </c>
      <c r="I325" s="92">
        <f t="shared" si="279"/>
        <v>123.52</v>
      </c>
      <c r="J325" s="93">
        <f t="shared" si="280"/>
        <v>4</v>
      </c>
      <c r="K325" s="91">
        <f t="shared" si="281"/>
        <v>494.08</v>
      </c>
      <c r="L325" s="61">
        <f t="shared" si="282"/>
        <v>494.08</v>
      </c>
    </row>
    <row r="326" spans="1:12" ht="45" x14ac:dyDescent="0.25">
      <c r="A326" s="19">
        <v>4</v>
      </c>
      <c r="B326" s="55" t="s">
        <v>941</v>
      </c>
      <c r="C326" s="111">
        <v>1</v>
      </c>
      <c r="D326" s="96">
        <v>0</v>
      </c>
      <c r="E326" s="102">
        <f t="shared" si="283"/>
        <v>1</v>
      </c>
      <c r="F326" s="98" t="s">
        <v>5</v>
      </c>
      <c r="G326" s="91"/>
      <c r="H326" s="91">
        <f t="shared" si="278"/>
        <v>0</v>
      </c>
      <c r="I326" s="92">
        <f t="shared" si="279"/>
        <v>123.52</v>
      </c>
      <c r="J326" s="93">
        <f t="shared" si="280"/>
        <v>4</v>
      </c>
      <c r="K326" s="91">
        <f t="shared" si="281"/>
        <v>494.08</v>
      </c>
      <c r="L326" s="61">
        <f t="shared" si="282"/>
        <v>494.08</v>
      </c>
    </row>
    <row r="327" spans="1:12" ht="45" x14ac:dyDescent="0.25">
      <c r="A327" s="19">
        <v>5</v>
      </c>
      <c r="B327" s="55" t="s">
        <v>942</v>
      </c>
      <c r="C327" s="111">
        <v>1</v>
      </c>
      <c r="D327" s="96">
        <v>0</v>
      </c>
      <c r="E327" s="102">
        <f t="shared" si="283"/>
        <v>1</v>
      </c>
      <c r="F327" s="98" t="s">
        <v>5</v>
      </c>
      <c r="G327" s="91"/>
      <c r="H327" s="91">
        <f t="shared" si="278"/>
        <v>0</v>
      </c>
      <c r="I327" s="92">
        <f t="shared" si="279"/>
        <v>123.52</v>
      </c>
      <c r="J327" s="93">
        <f>E327*3</f>
        <v>3</v>
      </c>
      <c r="K327" s="91">
        <f t="shared" si="281"/>
        <v>370.56</v>
      </c>
      <c r="L327" s="61">
        <f t="shared" si="282"/>
        <v>370.56</v>
      </c>
    </row>
    <row r="328" spans="1:12" ht="45" x14ac:dyDescent="0.25">
      <c r="A328" s="19">
        <v>6</v>
      </c>
      <c r="B328" s="55" t="s">
        <v>943</v>
      </c>
      <c r="C328" s="111">
        <v>1</v>
      </c>
      <c r="D328" s="96">
        <v>0</v>
      </c>
      <c r="E328" s="102">
        <f t="shared" si="283"/>
        <v>1</v>
      </c>
      <c r="F328" s="98" t="s">
        <v>5</v>
      </c>
      <c r="G328" s="91"/>
      <c r="H328" s="91">
        <f t="shared" si="278"/>
        <v>0</v>
      </c>
      <c r="I328" s="92">
        <f t="shared" si="279"/>
        <v>123.52</v>
      </c>
      <c r="J328" s="93">
        <f t="shared" si="280"/>
        <v>4</v>
      </c>
      <c r="K328" s="91">
        <f t="shared" si="281"/>
        <v>494.08</v>
      </c>
      <c r="L328" s="61">
        <f t="shared" si="282"/>
        <v>494.08</v>
      </c>
    </row>
    <row r="329" spans="1:12" ht="45" x14ac:dyDescent="0.25">
      <c r="A329" s="19">
        <v>7</v>
      </c>
      <c r="B329" s="55" t="s">
        <v>944</v>
      </c>
      <c r="C329" s="111">
        <v>1</v>
      </c>
      <c r="D329" s="96">
        <v>0</v>
      </c>
      <c r="E329" s="102">
        <f t="shared" si="283"/>
        <v>1</v>
      </c>
      <c r="F329" s="98" t="s">
        <v>5</v>
      </c>
      <c r="G329" s="91"/>
      <c r="H329" s="91">
        <f t="shared" si="278"/>
        <v>0</v>
      </c>
      <c r="I329" s="92">
        <f t="shared" si="279"/>
        <v>123.52</v>
      </c>
      <c r="J329" s="93">
        <f>E329*3</f>
        <v>3</v>
      </c>
      <c r="K329" s="91">
        <f t="shared" si="281"/>
        <v>370.56</v>
      </c>
      <c r="L329" s="61">
        <f t="shared" si="282"/>
        <v>370.56</v>
      </c>
    </row>
    <row r="330" spans="1:12" ht="45" x14ac:dyDescent="0.25">
      <c r="A330" s="19">
        <v>8</v>
      </c>
      <c r="B330" s="55" t="s">
        <v>945</v>
      </c>
      <c r="C330" s="111">
        <v>1</v>
      </c>
      <c r="D330" s="96">
        <v>0</v>
      </c>
      <c r="E330" s="102">
        <f t="shared" si="283"/>
        <v>1</v>
      </c>
      <c r="F330" s="98" t="s">
        <v>5</v>
      </c>
      <c r="G330" s="91"/>
      <c r="H330" s="91">
        <f t="shared" si="278"/>
        <v>0</v>
      </c>
      <c r="I330" s="92">
        <f t="shared" si="279"/>
        <v>123.52</v>
      </c>
      <c r="J330" s="93">
        <f t="shared" si="280"/>
        <v>4</v>
      </c>
      <c r="K330" s="91">
        <f t="shared" si="281"/>
        <v>494.08</v>
      </c>
      <c r="L330" s="61">
        <f t="shared" si="282"/>
        <v>494.08</v>
      </c>
    </row>
    <row r="331" spans="1:12" ht="45" x14ac:dyDescent="0.25">
      <c r="A331" s="19">
        <v>9</v>
      </c>
      <c r="B331" s="55" t="s">
        <v>946</v>
      </c>
      <c r="C331" s="111">
        <v>1</v>
      </c>
      <c r="D331" s="96">
        <v>0</v>
      </c>
      <c r="E331" s="102">
        <f t="shared" si="283"/>
        <v>1</v>
      </c>
      <c r="F331" s="98" t="s">
        <v>5</v>
      </c>
      <c r="G331" s="91"/>
      <c r="H331" s="91">
        <f t="shared" si="278"/>
        <v>0</v>
      </c>
      <c r="I331" s="92">
        <f t="shared" si="279"/>
        <v>123.52</v>
      </c>
      <c r="J331" s="93">
        <f t="shared" si="280"/>
        <v>4</v>
      </c>
      <c r="K331" s="91">
        <f t="shared" si="281"/>
        <v>494.08</v>
      </c>
      <c r="L331" s="61">
        <f t="shared" si="282"/>
        <v>494.08</v>
      </c>
    </row>
    <row r="332" spans="1:12" ht="45" x14ac:dyDescent="0.25">
      <c r="A332" s="19">
        <v>10</v>
      </c>
      <c r="B332" s="55" t="s">
        <v>947</v>
      </c>
      <c r="C332" s="111">
        <v>1</v>
      </c>
      <c r="D332" s="96">
        <v>0</v>
      </c>
      <c r="E332" s="102">
        <f t="shared" si="283"/>
        <v>1</v>
      </c>
      <c r="F332" s="98" t="s">
        <v>5</v>
      </c>
      <c r="G332" s="91"/>
      <c r="H332" s="91">
        <f t="shared" si="278"/>
        <v>0</v>
      </c>
      <c r="I332" s="92">
        <f t="shared" si="279"/>
        <v>123.52</v>
      </c>
      <c r="J332" s="93">
        <f t="shared" si="280"/>
        <v>4</v>
      </c>
      <c r="K332" s="91">
        <f t="shared" si="281"/>
        <v>494.08</v>
      </c>
      <c r="L332" s="61">
        <f t="shared" si="282"/>
        <v>494.08</v>
      </c>
    </row>
    <row r="333" spans="1:12" ht="16.5" thickBot="1" x14ac:dyDescent="0.3">
      <c r="A333" s="19"/>
      <c r="B333" s="55"/>
      <c r="C333" s="111"/>
      <c r="D333" s="96"/>
      <c r="E333" s="102"/>
      <c r="F333" s="98"/>
      <c r="G333" s="90"/>
      <c r="H333" s="91"/>
      <c r="I333" s="110"/>
      <c r="J333" s="93"/>
      <c r="K333" s="91"/>
      <c r="L333" s="61"/>
    </row>
    <row r="334" spans="1:12" ht="16.5" thickBot="1" x14ac:dyDescent="0.3">
      <c r="A334" s="145" t="s">
        <v>802</v>
      </c>
      <c r="B334" s="146"/>
      <c r="C334" s="111"/>
      <c r="D334" s="96"/>
      <c r="E334" s="102"/>
      <c r="F334" s="98"/>
      <c r="G334" s="90"/>
      <c r="H334" s="91"/>
      <c r="I334" s="110"/>
      <c r="J334" s="93"/>
      <c r="K334" s="91"/>
      <c r="L334" s="61"/>
    </row>
    <row r="335" spans="1:12" ht="30" x14ac:dyDescent="0.25">
      <c r="A335" s="19">
        <v>1</v>
      </c>
      <c r="B335" s="55" t="s">
        <v>948</v>
      </c>
      <c r="C335" s="111">
        <v>1</v>
      </c>
      <c r="D335" s="96">
        <v>0</v>
      </c>
      <c r="E335" s="102">
        <f>C335*(1+D335)</f>
        <v>1</v>
      </c>
      <c r="F335" s="98" t="s">
        <v>5</v>
      </c>
      <c r="G335" s="91"/>
      <c r="H335" s="91">
        <f t="shared" ref="H335" si="284">G335*E335</f>
        <v>0</v>
      </c>
      <c r="I335" s="92">
        <f t="shared" ref="I335" si="285">L$4</f>
        <v>123.52</v>
      </c>
      <c r="J335" s="93">
        <f>E335*6</f>
        <v>6</v>
      </c>
      <c r="K335" s="91">
        <f t="shared" ref="K335" si="286">J335*I335</f>
        <v>741.12</v>
      </c>
      <c r="L335" s="61">
        <f t="shared" ref="L335" si="287">K335+H335</f>
        <v>741.12</v>
      </c>
    </row>
    <row r="336" spans="1:12" ht="30" x14ac:dyDescent="0.25">
      <c r="A336" s="19">
        <v>2</v>
      </c>
      <c r="B336" s="55" t="s">
        <v>949</v>
      </c>
      <c r="C336" s="111">
        <v>1</v>
      </c>
      <c r="D336" s="96">
        <v>0</v>
      </c>
      <c r="E336" s="102">
        <f>C336*(1+D336)</f>
        <v>1</v>
      </c>
      <c r="F336" s="98" t="s">
        <v>5</v>
      </c>
      <c r="G336" s="91"/>
      <c r="H336" s="91">
        <f t="shared" ref="H336:H344" si="288">G336*E336</f>
        <v>0</v>
      </c>
      <c r="I336" s="92">
        <f t="shared" ref="I336:I344" si="289">L$4</f>
        <v>123.52</v>
      </c>
      <c r="J336" s="93">
        <f t="shared" ref="J336:J344" si="290">E336*6</f>
        <v>6</v>
      </c>
      <c r="K336" s="91">
        <f t="shared" ref="K336:K344" si="291">J336*I336</f>
        <v>741.12</v>
      </c>
      <c r="L336" s="61">
        <f t="shared" ref="L336:L344" si="292">K336+H336</f>
        <v>741.12</v>
      </c>
    </row>
    <row r="337" spans="1:12" ht="30" x14ac:dyDescent="0.25">
      <c r="A337" s="19">
        <v>3</v>
      </c>
      <c r="B337" s="55" t="s">
        <v>950</v>
      </c>
      <c r="C337" s="111">
        <v>1</v>
      </c>
      <c r="D337" s="96">
        <v>0</v>
      </c>
      <c r="E337" s="102">
        <f t="shared" ref="E337:E344" si="293">C337*(1+D337)</f>
        <v>1</v>
      </c>
      <c r="F337" s="98" t="s">
        <v>5</v>
      </c>
      <c r="G337" s="91"/>
      <c r="H337" s="91">
        <f t="shared" si="288"/>
        <v>0</v>
      </c>
      <c r="I337" s="92">
        <f t="shared" si="289"/>
        <v>123.52</v>
      </c>
      <c r="J337" s="93">
        <f t="shared" si="290"/>
        <v>6</v>
      </c>
      <c r="K337" s="91">
        <f t="shared" si="291"/>
        <v>741.12</v>
      </c>
      <c r="L337" s="61">
        <f t="shared" si="292"/>
        <v>741.12</v>
      </c>
    </row>
    <row r="338" spans="1:12" ht="30" x14ac:dyDescent="0.25">
      <c r="A338" s="19">
        <v>4</v>
      </c>
      <c r="B338" s="55" t="s">
        <v>951</v>
      </c>
      <c r="C338" s="111">
        <v>1</v>
      </c>
      <c r="D338" s="96">
        <v>0</v>
      </c>
      <c r="E338" s="102">
        <f t="shared" si="293"/>
        <v>1</v>
      </c>
      <c r="F338" s="98" t="s">
        <v>5</v>
      </c>
      <c r="G338" s="91"/>
      <c r="H338" s="91">
        <f t="shared" si="288"/>
        <v>0</v>
      </c>
      <c r="I338" s="92">
        <f t="shared" si="289"/>
        <v>123.52</v>
      </c>
      <c r="J338" s="93">
        <f t="shared" si="290"/>
        <v>6</v>
      </c>
      <c r="K338" s="91">
        <f t="shared" si="291"/>
        <v>741.12</v>
      </c>
      <c r="L338" s="61">
        <f t="shared" si="292"/>
        <v>741.12</v>
      </c>
    </row>
    <row r="339" spans="1:12" ht="30" x14ac:dyDescent="0.25">
      <c r="A339" s="19">
        <v>5</v>
      </c>
      <c r="B339" s="55" t="s">
        <v>952</v>
      </c>
      <c r="C339" s="111">
        <v>1</v>
      </c>
      <c r="D339" s="96">
        <v>0</v>
      </c>
      <c r="E339" s="102">
        <f t="shared" si="293"/>
        <v>1</v>
      </c>
      <c r="F339" s="98" t="s">
        <v>5</v>
      </c>
      <c r="G339" s="91"/>
      <c r="H339" s="91">
        <f t="shared" si="288"/>
        <v>0</v>
      </c>
      <c r="I339" s="92">
        <f t="shared" si="289"/>
        <v>123.52</v>
      </c>
      <c r="J339" s="93">
        <f>E339*5</f>
        <v>5</v>
      </c>
      <c r="K339" s="91">
        <f t="shared" si="291"/>
        <v>617.6</v>
      </c>
      <c r="L339" s="61">
        <f t="shared" si="292"/>
        <v>617.6</v>
      </c>
    </row>
    <row r="340" spans="1:12" ht="30" x14ac:dyDescent="0.25">
      <c r="A340" s="19">
        <v>6</v>
      </c>
      <c r="B340" s="55" t="s">
        <v>953</v>
      </c>
      <c r="C340" s="111">
        <v>1</v>
      </c>
      <c r="D340" s="96">
        <v>0</v>
      </c>
      <c r="E340" s="102">
        <f t="shared" si="293"/>
        <v>1</v>
      </c>
      <c r="F340" s="98" t="s">
        <v>5</v>
      </c>
      <c r="G340" s="91"/>
      <c r="H340" s="91">
        <f t="shared" si="288"/>
        <v>0</v>
      </c>
      <c r="I340" s="92">
        <f t="shared" si="289"/>
        <v>123.52</v>
      </c>
      <c r="J340" s="93">
        <f t="shared" si="290"/>
        <v>6</v>
      </c>
      <c r="K340" s="91">
        <f t="shared" si="291"/>
        <v>741.12</v>
      </c>
      <c r="L340" s="61">
        <f t="shared" si="292"/>
        <v>741.12</v>
      </c>
    </row>
    <row r="341" spans="1:12" ht="30" x14ac:dyDescent="0.25">
      <c r="A341" s="19">
        <v>7</v>
      </c>
      <c r="B341" s="55" t="s">
        <v>954</v>
      </c>
      <c r="C341" s="111">
        <v>1</v>
      </c>
      <c r="D341" s="96">
        <v>0</v>
      </c>
      <c r="E341" s="102">
        <f t="shared" si="293"/>
        <v>1</v>
      </c>
      <c r="F341" s="98" t="s">
        <v>5</v>
      </c>
      <c r="G341" s="91"/>
      <c r="H341" s="91">
        <f t="shared" si="288"/>
        <v>0</v>
      </c>
      <c r="I341" s="92">
        <f t="shared" si="289"/>
        <v>123.52</v>
      </c>
      <c r="J341" s="93">
        <f>E341*5</f>
        <v>5</v>
      </c>
      <c r="K341" s="91">
        <f t="shared" si="291"/>
        <v>617.6</v>
      </c>
      <c r="L341" s="61">
        <f t="shared" si="292"/>
        <v>617.6</v>
      </c>
    </row>
    <row r="342" spans="1:12" ht="30" x14ac:dyDescent="0.25">
      <c r="A342" s="19">
        <v>8</v>
      </c>
      <c r="B342" s="55" t="s">
        <v>955</v>
      </c>
      <c r="C342" s="111">
        <v>1</v>
      </c>
      <c r="D342" s="96">
        <v>0</v>
      </c>
      <c r="E342" s="102">
        <f t="shared" si="293"/>
        <v>1</v>
      </c>
      <c r="F342" s="98" t="s">
        <v>5</v>
      </c>
      <c r="G342" s="91"/>
      <c r="H342" s="91">
        <f t="shared" si="288"/>
        <v>0</v>
      </c>
      <c r="I342" s="92">
        <f t="shared" si="289"/>
        <v>123.52</v>
      </c>
      <c r="J342" s="93">
        <f t="shared" si="290"/>
        <v>6</v>
      </c>
      <c r="K342" s="91">
        <f t="shared" si="291"/>
        <v>741.12</v>
      </c>
      <c r="L342" s="61">
        <f t="shared" si="292"/>
        <v>741.12</v>
      </c>
    </row>
    <row r="343" spans="1:12" ht="30" x14ac:dyDescent="0.25">
      <c r="A343" s="19">
        <v>9</v>
      </c>
      <c r="B343" s="55" t="s">
        <v>956</v>
      </c>
      <c r="C343" s="111">
        <v>1</v>
      </c>
      <c r="D343" s="96">
        <v>0</v>
      </c>
      <c r="E343" s="102">
        <f t="shared" si="293"/>
        <v>1</v>
      </c>
      <c r="F343" s="98" t="s">
        <v>5</v>
      </c>
      <c r="G343" s="91"/>
      <c r="H343" s="91">
        <f t="shared" si="288"/>
        <v>0</v>
      </c>
      <c r="I343" s="92">
        <f t="shared" si="289"/>
        <v>123.52</v>
      </c>
      <c r="J343" s="93">
        <f t="shared" si="290"/>
        <v>6</v>
      </c>
      <c r="K343" s="91">
        <f t="shared" si="291"/>
        <v>741.12</v>
      </c>
      <c r="L343" s="61">
        <f t="shared" si="292"/>
        <v>741.12</v>
      </c>
    </row>
    <row r="344" spans="1:12" ht="30" x14ac:dyDescent="0.25">
      <c r="A344" s="19">
        <v>10</v>
      </c>
      <c r="B344" s="55" t="s">
        <v>957</v>
      </c>
      <c r="C344" s="111">
        <v>1</v>
      </c>
      <c r="D344" s="96">
        <v>0</v>
      </c>
      <c r="E344" s="102">
        <f t="shared" si="293"/>
        <v>1</v>
      </c>
      <c r="F344" s="98" t="s">
        <v>5</v>
      </c>
      <c r="G344" s="91"/>
      <c r="H344" s="91">
        <f t="shared" si="288"/>
        <v>0</v>
      </c>
      <c r="I344" s="92">
        <f t="shared" si="289"/>
        <v>123.52</v>
      </c>
      <c r="J344" s="93">
        <f t="shared" si="290"/>
        <v>6</v>
      </c>
      <c r="K344" s="91">
        <f t="shared" si="291"/>
        <v>741.12</v>
      </c>
      <c r="L344" s="61">
        <f t="shared" si="292"/>
        <v>741.12</v>
      </c>
    </row>
    <row r="345" spans="1:12" ht="16.5" thickBot="1" x14ac:dyDescent="0.3">
      <c r="A345" s="19"/>
      <c r="B345" s="55"/>
      <c r="C345" s="111"/>
      <c r="D345" s="96"/>
      <c r="E345" s="102"/>
      <c r="F345" s="98"/>
      <c r="G345" s="90"/>
      <c r="H345" s="91"/>
      <c r="I345" s="110"/>
      <c r="J345" s="93"/>
      <c r="K345" s="91"/>
      <c r="L345" s="61"/>
    </row>
    <row r="346" spans="1:12" ht="16.5" thickBot="1" x14ac:dyDescent="0.3">
      <c r="A346" s="145" t="s">
        <v>803</v>
      </c>
      <c r="B346" s="146"/>
      <c r="C346" s="111"/>
      <c r="D346" s="96"/>
      <c r="E346" s="102"/>
      <c r="F346" s="98"/>
      <c r="G346" s="90"/>
      <c r="H346" s="91"/>
      <c r="I346" s="110"/>
      <c r="J346" s="93"/>
      <c r="K346" s="91"/>
      <c r="L346" s="61"/>
    </row>
    <row r="347" spans="1:12" ht="45" x14ac:dyDescent="0.25">
      <c r="A347" s="19">
        <v>1</v>
      </c>
      <c r="B347" s="55" t="s">
        <v>958</v>
      </c>
      <c r="C347" s="111">
        <v>1</v>
      </c>
      <c r="D347" s="96">
        <v>0</v>
      </c>
      <c r="E347" s="102">
        <f t="shared" ref="E347:E351" si="294">C347*(1+D347)</f>
        <v>1</v>
      </c>
      <c r="F347" s="98" t="s">
        <v>5</v>
      </c>
      <c r="G347" s="91"/>
      <c r="H347" s="91">
        <f t="shared" ref="H347" si="295">G347*E347</f>
        <v>0</v>
      </c>
      <c r="I347" s="92">
        <f t="shared" ref="I347" si="296">L$4</f>
        <v>123.52</v>
      </c>
      <c r="J347" s="93">
        <f>E347*4</f>
        <v>4</v>
      </c>
      <c r="K347" s="91">
        <f t="shared" ref="K347" si="297">J347*I347</f>
        <v>494.08</v>
      </c>
      <c r="L347" s="61">
        <f t="shared" ref="L347" si="298">K347+H347</f>
        <v>494.08</v>
      </c>
    </row>
    <row r="348" spans="1:12" ht="45" x14ac:dyDescent="0.25">
      <c r="A348" s="19">
        <v>2</v>
      </c>
      <c r="B348" s="55" t="s">
        <v>959</v>
      </c>
      <c r="C348" s="111">
        <v>1</v>
      </c>
      <c r="D348" s="96">
        <v>0</v>
      </c>
      <c r="E348" s="102">
        <f t="shared" si="294"/>
        <v>1</v>
      </c>
      <c r="F348" s="98" t="s">
        <v>5</v>
      </c>
      <c r="G348" s="91"/>
      <c r="H348" s="91">
        <f t="shared" ref="H348:H351" si="299">G348*E348</f>
        <v>0</v>
      </c>
      <c r="I348" s="92">
        <f t="shared" ref="I348:I351" si="300">L$4</f>
        <v>123.52</v>
      </c>
      <c r="J348" s="93">
        <f t="shared" ref="J348:J351" si="301">E348*4</f>
        <v>4</v>
      </c>
      <c r="K348" s="91">
        <f t="shared" ref="K348:K351" si="302">J348*I348</f>
        <v>494.08</v>
      </c>
      <c r="L348" s="61">
        <f t="shared" ref="L348:L351" si="303">K348+H348</f>
        <v>494.08</v>
      </c>
    </row>
    <row r="349" spans="1:12" ht="30" x14ac:dyDescent="0.25">
      <c r="A349" s="19">
        <v>3</v>
      </c>
      <c r="B349" s="55" t="s">
        <v>960</v>
      </c>
      <c r="C349" s="111">
        <v>1</v>
      </c>
      <c r="D349" s="96">
        <v>0</v>
      </c>
      <c r="E349" s="102">
        <f t="shared" si="294"/>
        <v>1</v>
      </c>
      <c r="F349" s="98" t="s">
        <v>5</v>
      </c>
      <c r="G349" s="91"/>
      <c r="H349" s="91">
        <f t="shared" si="299"/>
        <v>0</v>
      </c>
      <c r="I349" s="92">
        <f t="shared" si="300"/>
        <v>123.52</v>
      </c>
      <c r="J349" s="93">
        <f>E349*3</f>
        <v>3</v>
      </c>
      <c r="K349" s="91">
        <f t="shared" si="302"/>
        <v>370.56</v>
      </c>
      <c r="L349" s="61">
        <f t="shared" si="303"/>
        <v>370.56</v>
      </c>
    </row>
    <row r="350" spans="1:12" ht="30" x14ac:dyDescent="0.25">
      <c r="A350" s="19">
        <v>4</v>
      </c>
      <c r="B350" s="55" t="s">
        <v>961</v>
      </c>
      <c r="C350" s="111">
        <v>1</v>
      </c>
      <c r="D350" s="96">
        <v>0</v>
      </c>
      <c r="E350" s="102">
        <f t="shared" si="294"/>
        <v>1</v>
      </c>
      <c r="F350" s="98" t="s">
        <v>5</v>
      </c>
      <c r="G350" s="91"/>
      <c r="H350" s="91">
        <f t="shared" si="299"/>
        <v>0</v>
      </c>
      <c r="I350" s="92">
        <f t="shared" si="300"/>
        <v>123.52</v>
      </c>
      <c r="J350" s="93">
        <f>E350*3</f>
        <v>3</v>
      </c>
      <c r="K350" s="91">
        <f t="shared" si="302"/>
        <v>370.56</v>
      </c>
      <c r="L350" s="61">
        <f t="shared" si="303"/>
        <v>370.56</v>
      </c>
    </row>
    <row r="351" spans="1:12" ht="30" x14ac:dyDescent="0.25">
      <c r="A351" s="19">
        <v>5</v>
      </c>
      <c r="B351" s="55" t="s">
        <v>962</v>
      </c>
      <c r="C351" s="111">
        <v>1</v>
      </c>
      <c r="D351" s="96">
        <v>0</v>
      </c>
      <c r="E351" s="102">
        <f t="shared" si="294"/>
        <v>1</v>
      </c>
      <c r="F351" s="98" t="s">
        <v>5</v>
      </c>
      <c r="G351" s="91"/>
      <c r="H351" s="91">
        <f t="shared" si="299"/>
        <v>0</v>
      </c>
      <c r="I351" s="92">
        <f t="shared" si="300"/>
        <v>123.52</v>
      </c>
      <c r="J351" s="93">
        <f t="shared" si="301"/>
        <v>4</v>
      </c>
      <c r="K351" s="91">
        <f t="shared" si="302"/>
        <v>494.08</v>
      </c>
      <c r="L351" s="61">
        <f t="shared" si="303"/>
        <v>494.08</v>
      </c>
    </row>
    <row r="352" spans="1:12" ht="16.5" thickBot="1" x14ac:dyDescent="0.3">
      <c r="A352" s="19"/>
      <c r="B352" s="55"/>
      <c r="C352" s="111"/>
      <c r="D352" s="96"/>
      <c r="E352" s="102"/>
      <c r="F352" s="98"/>
      <c r="G352" s="90"/>
      <c r="H352" s="91"/>
      <c r="I352" s="110"/>
      <c r="J352" s="93"/>
      <c r="K352" s="91"/>
      <c r="L352" s="61"/>
    </row>
    <row r="353" spans="1:12" ht="16.5" thickBot="1" x14ac:dyDescent="0.3">
      <c r="A353" s="145" t="s">
        <v>804</v>
      </c>
      <c r="B353" s="146"/>
      <c r="C353" s="111"/>
      <c r="D353" s="96"/>
      <c r="E353" s="102"/>
      <c r="F353" s="98"/>
      <c r="G353" s="90"/>
      <c r="H353" s="91"/>
      <c r="I353" s="110"/>
      <c r="J353" s="93"/>
      <c r="K353" s="91"/>
      <c r="L353" s="61"/>
    </row>
    <row r="354" spans="1:12" ht="30" x14ac:dyDescent="0.25">
      <c r="A354" s="19">
        <v>1</v>
      </c>
      <c r="B354" s="55" t="s">
        <v>963</v>
      </c>
      <c r="C354" s="111">
        <v>1</v>
      </c>
      <c r="D354" s="96">
        <v>0</v>
      </c>
      <c r="E354" s="102">
        <f t="shared" ref="E354:E358" si="304">C354*(1+D354)</f>
        <v>1</v>
      </c>
      <c r="F354" s="98" t="s">
        <v>5</v>
      </c>
      <c r="G354" s="91"/>
      <c r="H354" s="91">
        <f t="shared" ref="H354" si="305">G354*E354</f>
        <v>0</v>
      </c>
      <c r="I354" s="92">
        <f t="shared" ref="I354" si="306">L$4</f>
        <v>123.52</v>
      </c>
      <c r="J354" s="93">
        <f>E354*6</f>
        <v>6</v>
      </c>
      <c r="K354" s="91">
        <f t="shared" ref="K354" si="307">J354*I354</f>
        <v>741.12</v>
      </c>
      <c r="L354" s="61">
        <f t="shared" ref="L354" si="308">K354+H354</f>
        <v>741.12</v>
      </c>
    </row>
    <row r="355" spans="1:12" ht="30" x14ac:dyDescent="0.25">
      <c r="A355" s="19">
        <v>2</v>
      </c>
      <c r="B355" s="55" t="s">
        <v>964</v>
      </c>
      <c r="C355" s="111">
        <v>1</v>
      </c>
      <c r="D355" s="96">
        <v>0</v>
      </c>
      <c r="E355" s="102">
        <f t="shared" si="304"/>
        <v>1</v>
      </c>
      <c r="F355" s="98" t="s">
        <v>5</v>
      </c>
      <c r="G355" s="91"/>
      <c r="H355" s="91">
        <f t="shared" ref="H355:H358" si="309">G355*E355</f>
        <v>0</v>
      </c>
      <c r="I355" s="92">
        <f t="shared" ref="I355:I358" si="310">L$4</f>
        <v>123.52</v>
      </c>
      <c r="J355" s="93">
        <f t="shared" ref="J355:J358" si="311">E355*6</f>
        <v>6</v>
      </c>
      <c r="K355" s="91">
        <f t="shared" ref="K355:K358" si="312">J355*I355</f>
        <v>741.12</v>
      </c>
      <c r="L355" s="61">
        <f t="shared" ref="L355:L358" si="313">K355+H355</f>
        <v>741.12</v>
      </c>
    </row>
    <row r="356" spans="1:12" ht="30" x14ac:dyDescent="0.25">
      <c r="A356" s="19">
        <v>3</v>
      </c>
      <c r="B356" s="55" t="s">
        <v>1931</v>
      </c>
      <c r="C356" s="111">
        <v>1</v>
      </c>
      <c r="D356" s="96">
        <v>0</v>
      </c>
      <c r="E356" s="102">
        <f t="shared" si="304"/>
        <v>1</v>
      </c>
      <c r="F356" s="98" t="s">
        <v>5</v>
      </c>
      <c r="G356" s="91"/>
      <c r="H356" s="91">
        <f t="shared" si="309"/>
        <v>0</v>
      </c>
      <c r="I356" s="92">
        <f t="shared" si="310"/>
        <v>123.52</v>
      </c>
      <c r="J356" s="93">
        <f>E356*5</f>
        <v>5</v>
      </c>
      <c r="K356" s="91">
        <f t="shared" si="312"/>
        <v>617.6</v>
      </c>
      <c r="L356" s="61">
        <f t="shared" si="313"/>
        <v>617.6</v>
      </c>
    </row>
    <row r="357" spans="1:12" ht="30" x14ac:dyDescent="0.25">
      <c r="A357" s="19">
        <v>4</v>
      </c>
      <c r="B357" s="55" t="s">
        <v>1932</v>
      </c>
      <c r="C357" s="111">
        <v>1</v>
      </c>
      <c r="D357" s="96">
        <v>0</v>
      </c>
      <c r="E357" s="102">
        <f t="shared" si="304"/>
        <v>1</v>
      </c>
      <c r="F357" s="98" t="s">
        <v>5</v>
      </c>
      <c r="G357" s="91"/>
      <c r="H357" s="91">
        <f t="shared" si="309"/>
        <v>0</v>
      </c>
      <c r="I357" s="92">
        <f t="shared" si="310"/>
        <v>123.52</v>
      </c>
      <c r="J357" s="93">
        <f>E357*5</f>
        <v>5</v>
      </c>
      <c r="K357" s="91">
        <f t="shared" si="312"/>
        <v>617.6</v>
      </c>
      <c r="L357" s="61">
        <f t="shared" si="313"/>
        <v>617.6</v>
      </c>
    </row>
    <row r="358" spans="1:12" ht="30" x14ac:dyDescent="0.25">
      <c r="A358" s="19">
        <v>5</v>
      </c>
      <c r="B358" s="55" t="s">
        <v>1933</v>
      </c>
      <c r="C358" s="111">
        <v>1</v>
      </c>
      <c r="D358" s="96">
        <v>0</v>
      </c>
      <c r="E358" s="102">
        <f t="shared" si="304"/>
        <v>1</v>
      </c>
      <c r="F358" s="98" t="s">
        <v>5</v>
      </c>
      <c r="G358" s="91"/>
      <c r="H358" s="91">
        <f t="shared" si="309"/>
        <v>0</v>
      </c>
      <c r="I358" s="92">
        <f t="shared" si="310"/>
        <v>123.52</v>
      </c>
      <c r="J358" s="93">
        <f t="shared" si="311"/>
        <v>6</v>
      </c>
      <c r="K358" s="91">
        <f t="shared" si="312"/>
        <v>741.12</v>
      </c>
      <c r="L358" s="61">
        <f t="shared" si="313"/>
        <v>741.12</v>
      </c>
    </row>
    <row r="359" spans="1:12" ht="16.5" thickBot="1" x14ac:dyDescent="0.3">
      <c r="A359" s="19"/>
      <c r="B359" s="78"/>
      <c r="C359" s="111"/>
      <c r="D359" s="96"/>
      <c r="E359" s="102"/>
      <c r="F359" s="98"/>
      <c r="G359" s="90"/>
      <c r="H359" s="91"/>
      <c r="I359" s="110"/>
      <c r="J359" s="93"/>
      <c r="K359" s="91"/>
      <c r="L359" s="61"/>
    </row>
    <row r="360" spans="1:12" ht="16.5" thickBot="1" x14ac:dyDescent="0.3">
      <c r="A360" s="145" t="s">
        <v>991</v>
      </c>
      <c r="B360" s="146"/>
      <c r="C360" s="111"/>
      <c r="D360" s="96"/>
      <c r="E360" s="102"/>
      <c r="F360" s="98"/>
      <c r="G360" s="90"/>
      <c r="H360" s="91"/>
      <c r="I360" s="110"/>
      <c r="J360" s="93"/>
      <c r="K360" s="91"/>
      <c r="L360" s="61"/>
    </row>
    <row r="361" spans="1:12" ht="60" x14ac:dyDescent="0.25">
      <c r="A361" s="19">
        <v>1</v>
      </c>
      <c r="B361" s="55" t="s">
        <v>992</v>
      </c>
      <c r="C361" s="111">
        <v>1</v>
      </c>
      <c r="D361" s="96">
        <v>0</v>
      </c>
      <c r="E361" s="102">
        <f t="shared" ref="E361:E424" si="314">C361*(1+D361)</f>
        <v>1</v>
      </c>
      <c r="F361" s="98" t="s">
        <v>5</v>
      </c>
      <c r="G361" s="91"/>
      <c r="H361" s="91">
        <f t="shared" ref="H361:H363" si="315">G361*E361</f>
        <v>0</v>
      </c>
      <c r="I361" s="92">
        <f t="shared" ref="I361:I363" si="316">L$4</f>
        <v>123.52</v>
      </c>
      <c r="J361" s="93">
        <f>E361*2.9</f>
        <v>2.9</v>
      </c>
      <c r="K361" s="91">
        <f t="shared" ref="K361:K363" si="317">J361*I361</f>
        <v>358.20799999999997</v>
      </c>
      <c r="L361" s="61">
        <f t="shared" ref="L361:L363" si="318">K361+H361</f>
        <v>358.20799999999997</v>
      </c>
    </row>
    <row r="362" spans="1:12" ht="60" x14ac:dyDescent="0.25">
      <c r="A362" s="19">
        <v>2</v>
      </c>
      <c r="B362" s="55" t="s">
        <v>992</v>
      </c>
      <c r="C362" s="111">
        <v>1</v>
      </c>
      <c r="D362" s="96">
        <v>0</v>
      </c>
      <c r="E362" s="102">
        <f t="shared" si="314"/>
        <v>1</v>
      </c>
      <c r="F362" s="98" t="s">
        <v>5</v>
      </c>
      <c r="G362" s="91"/>
      <c r="H362" s="91">
        <f t="shared" si="315"/>
        <v>0</v>
      </c>
      <c r="I362" s="92">
        <f t="shared" si="316"/>
        <v>123.52</v>
      </c>
      <c r="J362" s="93">
        <f t="shared" ref="J362:J363" si="319">E362*4</f>
        <v>4</v>
      </c>
      <c r="K362" s="91">
        <f t="shared" si="317"/>
        <v>494.08</v>
      </c>
      <c r="L362" s="61">
        <f t="shared" si="318"/>
        <v>494.08</v>
      </c>
    </row>
    <row r="363" spans="1:12" x14ac:dyDescent="0.25">
      <c r="A363" s="19">
        <v>3</v>
      </c>
      <c r="B363" s="78" t="s">
        <v>1110</v>
      </c>
      <c r="C363" s="111">
        <v>1</v>
      </c>
      <c r="D363" s="96">
        <v>0</v>
      </c>
      <c r="E363" s="102">
        <f t="shared" si="314"/>
        <v>1</v>
      </c>
      <c r="F363" s="98" t="s">
        <v>5</v>
      </c>
      <c r="G363" s="91"/>
      <c r="H363" s="91">
        <f t="shared" si="315"/>
        <v>0</v>
      </c>
      <c r="I363" s="92">
        <f t="shared" si="316"/>
        <v>123.52</v>
      </c>
      <c r="J363" s="93">
        <f t="shared" si="319"/>
        <v>4</v>
      </c>
      <c r="K363" s="91">
        <f t="shared" si="317"/>
        <v>494.08</v>
      </c>
      <c r="L363" s="61">
        <f t="shared" si="318"/>
        <v>494.08</v>
      </c>
    </row>
    <row r="364" spans="1:12" x14ac:dyDescent="0.25">
      <c r="A364" s="19">
        <v>4</v>
      </c>
      <c r="B364" s="78" t="s">
        <v>1109</v>
      </c>
      <c r="C364" s="111">
        <v>1</v>
      </c>
      <c r="D364" s="96">
        <v>0</v>
      </c>
      <c r="E364" s="102">
        <f t="shared" si="314"/>
        <v>1</v>
      </c>
      <c r="F364" s="98" t="s">
        <v>5</v>
      </c>
      <c r="G364" s="91"/>
      <c r="H364" s="91">
        <f t="shared" ref="H364:H424" si="320">G364*E364</f>
        <v>0</v>
      </c>
      <c r="I364" s="92">
        <f t="shared" ref="I364:I424" si="321">L$4</f>
        <v>123.52</v>
      </c>
      <c r="J364" s="93">
        <f>E364*2.9</f>
        <v>2.9</v>
      </c>
      <c r="K364" s="91">
        <f t="shared" ref="K364:K424" si="322">J364*I364</f>
        <v>358.20799999999997</v>
      </c>
      <c r="L364" s="61">
        <f t="shared" ref="L364:L424" si="323">K364+H364</f>
        <v>358.20799999999997</v>
      </c>
    </row>
    <row r="365" spans="1:12" x14ac:dyDescent="0.25">
      <c r="A365" s="19">
        <v>5</v>
      </c>
      <c r="B365" s="78" t="s">
        <v>1108</v>
      </c>
      <c r="C365" s="111">
        <v>1</v>
      </c>
      <c r="D365" s="96">
        <v>0</v>
      </c>
      <c r="E365" s="102">
        <f t="shared" si="314"/>
        <v>1</v>
      </c>
      <c r="F365" s="98" t="s">
        <v>5</v>
      </c>
      <c r="G365" s="91"/>
      <c r="H365" s="91">
        <f t="shared" si="320"/>
        <v>0</v>
      </c>
      <c r="I365" s="92">
        <f t="shared" si="321"/>
        <v>123.52</v>
      </c>
      <c r="J365" s="93">
        <f>E365*3.3</f>
        <v>3.3</v>
      </c>
      <c r="K365" s="91">
        <f t="shared" si="322"/>
        <v>407.61599999999999</v>
      </c>
      <c r="L365" s="61">
        <f t="shared" si="323"/>
        <v>407.61599999999999</v>
      </c>
    </row>
    <row r="366" spans="1:12" x14ac:dyDescent="0.25">
      <c r="A366" s="19">
        <v>6</v>
      </c>
      <c r="B366" s="78" t="s">
        <v>1107</v>
      </c>
      <c r="C366" s="111">
        <v>1</v>
      </c>
      <c r="D366" s="96">
        <v>0</v>
      </c>
      <c r="E366" s="102">
        <f t="shared" si="314"/>
        <v>1</v>
      </c>
      <c r="F366" s="98" t="s">
        <v>5</v>
      </c>
      <c r="G366" s="91"/>
      <c r="H366" s="91">
        <f t="shared" si="320"/>
        <v>0</v>
      </c>
      <c r="I366" s="92">
        <f t="shared" si="321"/>
        <v>123.52</v>
      </c>
      <c r="J366" s="93">
        <f>E366*4</f>
        <v>4</v>
      </c>
      <c r="K366" s="91">
        <f t="shared" si="322"/>
        <v>494.08</v>
      </c>
      <c r="L366" s="61">
        <f t="shared" si="323"/>
        <v>494.08</v>
      </c>
    </row>
    <row r="367" spans="1:12" x14ac:dyDescent="0.25">
      <c r="A367" s="19">
        <v>7</v>
      </c>
      <c r="B367" s="78" t="s">
        <v>1106</v>
      </c>
      <c r="C367" s="111">
        <v>1</v>
      </c>
      <c r="D367" s="96">
        <v>0</v>
      </c>
      <c r="E367" s="102">
        <f t="shared" si="314"/>
        <v>1</v>
      </c>
      <c r="F367" s="98" t="s">
        <v>5</v>
      </c>
      <c r="G367" s="91"/>
      <c r="H367" s="91">
        <f t="shared" ref="H367" si="324">G367*E367</f>
        <v>0</v>
      </c>
      <c r="I367" s="92">
        <f t="shared" ref="I367" si="325">L$4</f>
        <v>123.52</v>
      </c>
      <c r="J367" s="93">
        <f>E367*3.3</f>
        <v>3.3</v>
      </c>
      <c r="K367" s="91">
        <f t="shared" ref="K367" si="326">J367*I367</f>
        <v>407.61599999999999</v>
      </c>
      <c r="L367" s="61">
        <f t="shared" ref="L367" si="327">K367+H367</f>
        <v>407.61599999999999</v>
      </c>
    </row>
    <row r="368" spans="1:12" x14ac:dyDescent="0.25">
      <c r="A368" s="19">
        <v>8</v>
      </c>
      <c r="B368" s="78" t="s">
        <v>1105</v>
      </c>
      <c r="C368" s="111">
        <v>1</v>
      </c>
      <c r="D368" s="96">
        <v>0</v>
      </c>
      <c r="E368" s="102">
        <f t="shared" si="314"/>
        <v>1</v>
      </c>
      <c r="F368" s="98" t="s">
        <v>5</v>
      </c>
      <c r="G368" s="91"/>
      <c r="H368" s="91">
        <f t="shared" si="320"/>
        <v>0</v>
      </c>
      <c r="I368" s="92">
        <f t="shared" si="321"/>
        <v>123.52</v>
      </c>
      <c r="J368" s="93">
        <f>E368*2</f>
        <v>2</v>
      </c>
      <c r="K368" s="91">
        <f t="shared" si="322"/>
        <v>247.04</v>
      </c>
      <c r="L368" s="61">
        <f t="shared" si="323"/>
        <v>247.04</v>
      </c>
    </row>
    <row r="369" spans="1:12" x14ac:dyDescent="0.25">
      <c r="A369" s="19">
        <v>9</v>
      </c>
      <c r="B369" s="78" t="s">
        <v>1104</v>
      </c>
      <c r="C369" s="111">
        <v>1</v>
      </c>
      <c r="D369" s="96">
        <v>0</v>
      </c>
      <c r="E369" s="102">
        <f t="shared" si="314"/>
        <v>1</v>
      </c>
      <c r="F369" s="98" t="s">
        <v>5</v>
      </c>
      <c r="G369" s="91"/>
      <c r="H369" s="91">
        <f t="shared" si="320"/>
        <v>0</v>
      </c>
      <c r="I369" s="92">
        <f t="shared" si="321"/>
        <v>123.52</v>
      </c>
      <c r="J369" s="93">
        <f>E369*2</f>
        <v>2</v>
      </c>
      <c r="K369" s="91">
        <f t="shared" si="322"/>
        <v>247.04</v>
      </c>
      <c r="L369" s="61">
        <f t="shared" si="323"/>
        <v>247.04</v>
      </c>
    </row>
    <row r="370" spans="1:12" x14ac:dyDescent="0.25">
      <c r="A370" s="19">
        <v>10</v>
      </c>
      <c r="B370" s="78" t="s">
        <v>1103</v>
      </c>
      <c r="C370" s="111">
        <v>1</v>
      </c>
      <c r="D370" s="96">
        <v>0</v>
      </c>
      <c r="E370" s="102">
        <f t="shared" si="314"/>
        <v>1</v>
      </c>
      <c r="F370" s="98" t="s">
        <v>5</v>
      </c>
      <c r="G370" s="91"/>
      <c r="H370" s="91">
        <f t="shared" si="320"/>
        <v>0</v>
      </c>
      <c r="I370" s="92">
        <f t="shared" si="321"/>
        <v>123.52</v>
      </c>
      <c r="J370" s="93">
        <f>E370*2</f>
        <v>2</v>
      </c>
      <c r="K370" s="91">
        <f t="shared" si="322"/>
        <v>247.04</v>
      </c>
      <c r="L370" s="61">
        <f t="shared" si="323"/>
        <v>247.04</v>
      </c>
    </row>
    <row r="371" spans="1:12" x14ac:dyDescent="0.25">
      <c r="A371" s="19">
        <v>11</v>
      </c>
      <c r="B371" s="78" t="s">
        <v>1102</v>
      </c>
      <c r="C371" s="111">
        <v>1</v>
      </c>
      <c r="D371" s="96">
        <v>0</v>
      </c>
      <c r="E371" s="102">
        <f t="shared" si="314"/>
        <v>1</v>
      </c>
      <c r="F371" s="98" t="s">
        <v>5</v>
      </c>
      <c r="G371" s="91"/>
      <c r="H371" s="91">
        <f t="shared" si="320"/>
        <v>0</v>
      </c>
      <c r="I371" s="92">
        <f t="shared" si="321"/>
        <v>123.52</v>
      </c>
      <c r="J371" s="93">
        <f>E371*2</f>
        <v>2</v>
      </c>
      <c r="K371" s="91">
        <f t="shared" si="322"/>
        <v>247.04</v>
      </c>
      <c r="L371" s="61">
        <f t="shared" si="323"/>
        <v>247.04</v>
      </c>
    </row>
    <row r="372" spans="1:12" x14ac:dyDescent="0.25">
      <c r="A372" s="19">
        <v>12</v>
      </c>
      <c r="B372" s="78" t="s">
        <v>1101</v>
      </c>
      <c r="C372" s="111">
        <v>1</v>
      </c>
      <c r="D372" s="96">
        <v>0</v>
      </c>
      <c r="E372" s="102">
        <f t="shared" si="314"/>
        <v>1</v>
      </c>
      <c r="F372" s="98" t="s">
        <v>5</v>
      </c>
      <c r="G372" s="91"/>
      <c r="H372" s="91">
        <f t="shared" si="320"/>
        <v>0</v>
      </c>
      <c r="I372" s="92">
        <f t="shared" si="321"/>
        <v>123.52</v>
      </c>
      <c r="J372" s="93">
        <f>E372*2.9</f>
        <v>2.9</v>
      </c>
      <c r="K372" s="91">
        <f t="shared" si="322"/>
        <v>358.20799999999997</v>
      </c>
      <c r="L372" s="61">
        <f t="shared" si="323"/>
        <v>358.20799999999997</v>
      </c>
    </row>
    <row r="373" spans="1:12" x14ac:dyDescent="0.25">
      <c r="A373" s="19">
        <v>13</v>
      </c>
      <c r="B373" s="78" t="s">
        <v>1100</v>
      </c>
      <c r="C373" s="111">
        <v>1</v>
      </c>
      <c r="D373" s="96">
        <v>0</v>
      </c>
      <c r="E373" s="102">
        <f t="shared" si="314"/>
        <v>1</v>
      </c>
      <c r="F373" s="98" t="s">
        <v>5</v>
      </c>
      <c r="G373" s="91"/>
      <c r="H373" s="91">
        <f t="shared" si="320"/>
        <v>0</v>
      </c>
      <c r="I373" s="92">
        <f t="shared" si="321"/>
        <v>123.52</v>
      </c>
      <c r="J373" s="93">
        <f>E373*4.5</f>
        <v>4.5</v>
      </c>
      <c r="K373" s="91">
        <f t="shared" si="322"/>
        <v>555.84</v>
      </c>
      <c r="L373" s="61">
        <f t="shared" si="323"/>
        <v>555.84</v>
      </c>
    </row>
    <row r="374" spans="1:12" x14ac:dyDescent="0.25">
      <c r="A374" s="19">
        <v>14</v>
      </c>
      <c r="B374" s="78" t="s">
        <v>1099</v>
      </c>
      <c r="C374" s="111">
        <v>1</v>
      </c>
      <c r="D374" s="96">
        <v>0</v>
      </c>
      <c r="E374" s="102">
        <f t="shared" si="314"/>
        <v>1</v>
      </c>
      <c r="F374" s="98" t="s">
        <v>5</v>
      </c>
      <c r="G374" s="91"/>
      <c r="H374" s="91">
        <f t="shared" si="320"/>
        <v>0</v>
      </c>
      <c r="I374" s="92">
        <f t="shared" si="321"/>
        <v>123.52</v>
      </c>
      <c r="J374" s="93">
        <f>E374*2.9</f>
        <v>2.9</v>
      </c>
      <c r="K374" s="91">
        <f t="shared" si="322"/>
        <v>358.20799999999997</v>
      </c>
      <c r="L374" s="61">
        <f t="shared" si="323"/>
        <v>358.20799999999997</v>
      </c>
    </row>
    <row r="375" spans="1:12" x14ac:dyDescent="0.25">
      <c r="A375" s="19">
        <v>15</v>
      </c>
      <c r="B375" s="78" t="s">
        <v>1098</v>
      </c>
      <c r="C375" s="111">
        <v>1</v>
      </c>
      <c r="D375" s="96">
        <v>0</v>
      </c>
      <c r="E375" s="102">
        <f t="shared" si="314"/>
        <v>1</v>
      </c>
      <c r="F375" s="98" t="s">
        <v>5</v>
      </c>
      <c r="G375" s="91"/>
      <c r="H375" s="91">
        <f t="shared" si="320"/>
        <v>0</v>
      </c>
      <c r="I375" s="92">
        <f t="shared" si="321"/>
        <v>123.52</v>
      </c>
      <c r="J375" s="93">
        <f>E375*2.9</f>
        <v>2.9</v>
      </c>
      <c r="K375" s="91">
        <f t="shared" si="322"/>
        <v>358.20799999999997</v>
      </c>
      <c r="L375" s="61">
        <f t="shared" si="323"/>
        <v>358.20799999999997</v>
      </c>
    </row>
    <row r="376" spans="1:12" x14ac:dyDescent="0.25">
      <c r="A376" s="19">
        <v>16</v>
      </c>
      <c r="B376" s="78" t="s">
        <v>1097</v>
      </c>
      <c r="C376" s="111">
        <v>1</v>
      </c>
      <c r="D376" s="96">
        <v>0</v>
      </c>
      <c r="E376" s="102">
        <f t="shared" si="314"/>
        <v>1</v>
      </c>
      <c r="F376" s="98" t="s">
        <v>5</v>
      </c>
      <c r="G376" s="91"/>
      <c r="H376" s="91">
        <f t="shared" ref="H376" si="328">G376*E376</f>
        <v>0</v>
      </c>
      <c r="I376" s="92">
        <f t="shared" ref="I376" si="329">L$4</f>
        <v>123.52</v>
      </c>
      <c r="J376" s="93">
        <f>E376*4.5</f>
        <v>4.5</v>
      </c>
      <c r="K376" s="91">
        <f t="shared" ref="K376" si="330">J376*I376</f>
        <v>555.84</v>
      </c>
      <c r="L376" s="61">
        <f t="shared" ref="L376" si="331">K376+H376</f>
        <v>555.84</v>
      </c>
    </row>
    <row r="377" spans="1:12" x14ac:dyDescent="0.25">
      <c r="A377" s="19">
        <v>17</v>
      </c>
      <c r="B377" s="78" t="s">
        <v>1096</v>
      </c>
      <c r="C377" s="111">
        <v>1</v>
      </c>
      <c r="D377" s="96">
        <v>0</v>
      </c>
      <c r="E377" s="102">
        <f t="shared" si="314"/>
        <v>1</v>
      </c>
      <c r="F377" s="98" t="s">
        <v>5</v>
      </c>
      <c r="G377" s="91"/>
      <c r="H377" s="91">
        <f t="shared" si="320"/>
        <v>0</v>
      </c>
      <c r="I377" s="92">
        <f t="shared" si="321"/>
        <v>123.52</v>
      </c>
      <c r="J377" s="93">
        <f>E377*4</f>
        <v>4</v>
      </c>
      <c r="K377" s="91">
        <f t="shared" si="322"/>
        <v>494.08</v>
      </c>
      <c r="L377" s="61">
        <f t="shared" si="323"/>
        <v>494.08</v>
      </c>
    </row>
    <row r="378" spans="1:12" x14ac:dyDescent="0.25">
      <c r="A378" s="19">
        <v>18</v>
      </c>
      <c r="B378" s="78" t="s">
        <v>1095</v>
      </c>
      <c r="C378" s="111">
        <v>1</v>
      </c>
      <c r="D378" s="96">
        <v>0</v>
      </c>
      <c r="E378" s="102">
        <f t="shared" si="314"/>
        <v>1</v>
      </c>
      <c r="F378" s="98" t="s">
        <v>5</v>
      </c>
      <c r="G378" s="91"/>
      <c r="H378" s="91">
        <f t="shared" ref="H378" si="332">G378*E378</f>
        <v>0</v>
      </c>
      <c r="I378" s="92">
        <f t="shared" ref="I378" si="333">L$4</f>
        <v>123.52</v>
      </c>
      <c r="J378" s="93">
        <f>E378*4</f>
        <v>4</v>
      </c>
      <c r="K378" s="91">
        <f t="shared" ref="K378" si="334">J378*I378</f>
        <v>494.08</v>
      </c>
      <c r="L378" s="61">
        <f t="shared" ref="L378" si="335">K378+H378</f>
        <v>494.08</v>
      </c>
    </row>
    <row r="379" spans="1:12" x14ac:dyDescent="0.25">
      <c r="A379" s="19">
        <v>19</v>
      </c>
      <c r="B379" s="78" t="s">
        <v>1094</v>
      </c>
      <c r="C379" s="111">
        <v>1</v>
      </c>
      <c r="D379" s="96">
        <v>0</v>
      </c>
      <c r="E379" s="102">
        <f t="shared" si="314"/>
        <v>1</v>
      </c>
      <c r="F379" s="98" t="s">
        <v>5</v>
      </c>
      <c r="G379" s="91"/>
      <c r="H379" s="91">
        <f t="shared" ref="H379" si="336">G379*E379</f>
        <v>0</v>
      </c>
      <c r="I379" s="92">
        <f t="shared" ref="I379" si="337">L$4</f>
        <v>123.52</v>
      </c>
      <c r="J379" s="93">
        <f>E379*4.5</f>
        <v>4.5</v>
      </c>
      <c r="K379" s="91">
        <f t="shared" ref="K379" si="338">J379*I379</f>
        <v>555.84</v>
      </c>
      <c r="L379" s="61">
        <f t="shared" ref="L379" si="339">K379+H379</f>
        <v>555.84</v>
      </c>
    </row>
    <row r="380" spans="1:12" x14ac:dyDescent="0.25">
      <c r="A380" s="19">
        <v>20</v>
      </c>
      <c r="B380" s="78" t="s">
        <v>1093</v>
      </c>
      <c r="C380" s="111">
        <v>1</v>
      </c>
      <c r="D380" s="96">
        <v>0</v>
      </c>
      <c r="E380" s="102">
        <f t="shared" si="314"/>
        <v>1</v>
      </c>
      <c r="F380" s="98" t="s">
        <v>5</v>
      </c>
      <c r="G380" s="91"/>
      <c r="H380" s="91">
        <f t="shared" si="320"/>
        <v>0</v>
      </c>
      <c r="I380" s="92">
        <f t="shared" si="321"/>
        <v>123.52</v>
      </c>
      <c r="J380" s="93">
        <f>E380*2</f>
        <v>2</v>
      </c>
      <c r="K380" s="91">
        <f t="shared" si="322"/>
        <v>247.04</v>
      </c>
      <c r="L380" s="61">
        <f t="shared" si="323"/>
        <v>247.04</v>
      </c>
    </row>
    <row r="381" spans="1:12" x14ac:dyDescent="0.25">
      <c r="A381" s="19">
        <v>21</v>
      </c>
      <c r="B381" s="78" t="s">
        <v>1092</v>
      </c>
      <c r="C381" s="111">
        <v>1</v>
      </c>
      <c r="D381" s="96">
        <v>0</v>
      </c>
      <c r="E381" s="102">
        <f t="shared" si="314"/>
        <v>1</v>
      </c>
      <c r="F381" s="98" t="s">
        <v>5</v>
      </c>
      <c r="G381" s="91"/>
      <c r="H381" s="91">
        <f t="shared" ref="H381:H382" si="340">G381*E381</f>
        <v>0</v>
      </c>
      <c r="I381" s="92">
        <f t="shared" ref="I381:I382" si="341">L$4</f>
        <v>123.52</v>
      </c>
      <c r="J381" s="93">
        <f>E381*3.3</f>
        <v>3.3</v>
      </c>
      <c r="K381" s="91">
        <f t="shared" ref="K381:K382" si="342">J381*I381</f>
        <v>407.61599999999999</v>
      </c>
      <c r="L381" s="61">
        <f t="shared" ref="L381:L382" si="343">K381+H381</f>
        <v>407.61599999999999</v>
      </c>
    </row>
    <row r="382" spans="1:12" x14ac:dyDescent="0.25">
      <c r="A382" s="19">
        <v>22</v>
      </c>
      <c r="B382" s="78" t="s">
        <v>1091</v>
      </c>
      <c r="C382" s="111">
        <v>1</v>
      </c>
      <c r="D382" s="96">
        <v>0</v>
      </c>
      <c r="E382" s="102">
        <f t="shared" si="314"/>
        <v>1</v>
      </c>
      <c r="F382" s="98" t="s">
        <v>5</v>
      </c>
      <c r="G382" s="91"/>
      <c r="H382" s="91">
        <f t="shared" si="340"/>
        <v>0</v>
      </c>
      <c r="I382" s="92">
        <f t="shared" si="341"/>
        <v>123.52</v>
      </c>
      <c r="J382" s="93">
        <f>E382*3.3</f>
        <v>3.3</v>
      </c>
      <c r="K382" s="91">
        <f t="shared" si="342"/>
        <v>407.61599999999999</v>
      </c>
      <c r="L382" s="61">
        <f t="shared" si="343"/>
        <v>407.61599999999999</v>
      </c>
    </row>
    <row r="383" spans="1:12" x14ac:dyDescent="0.25">
      <c r="A383" s="19">
        <v>23</v>
      </c>
      <c r="B383" s="78" t="s">
        <v>1090</v>
      </c>
      <c r="C383" s="111">
        <v>1</v>
      </c>
      <c r="D383" s="96">
        <v>0</v>
      </c>
      <c r="E383" s="102">
        <f t="shared" si="314"/>
        <v>1</v>
      </c>
      <c r="F383" s="98" t="s">
        <v>5</v>
      </c>
      <c r="G383" s="91"/>
      <c r="H383" s="91">
        <f t="shared" si="320"/>
        <v>0</v>
      </c>
      <c r="I383" s="92">
        <f t="shared" si="321"/>
        <v>123.52</v>
      </c>
      <c r="J383" s="93">
        <f>E383*4</f>
        <v>4</v>
      </c>
      <c r="K383" s="91">
        <f t="shared" si="322"/>
        <v>494.08</v>
      </c>
      <c r="L383" s="61">
        <f t="shared" si="323"/>
        <v>494.08</v>
      </c>
    </row>
    <row r="384" spans="1:12" x14ac:dyDescent="0.25">
      <c r="A384" s="19">
        <v>24</v>
      </c>
      <c r="B384" s="78" t="s">
        <v>1089</v>
      </c>
      <c r="C384" s="111">
        <v>1</v>
      </c>
      <c r="D384" s="96">
        <v>0</v>
      </c>
      <c r="E384" s="102">
        <f t="shared" si="314"/>
        <v>1</v>
      </c>
      <c r="F384" s="98" t="s">
        <v>5</v>
      </c>
      <c r="G384" s="91"/>
      <c r="H384" s="91">
        <f t="shared" ref="H384:H386" si="344">G384*E384</f>
        <v>0</v>
      </c>
      <c r="I384" s="92">
        <f t="shared" ref="I384:I386" si="345">L$4</f>
        <v>123.52</v>
      </c>
      <c r="J384" s="93">
        <f>E384*3.3</f>
        <v>3.3</v>
      </c>
      <c r="K384" s="91">
        <f t="shared" ref="K384:K386" si="346">J384*I384</f>
        <v>407.61599999999999</v>
      </c>
      <c r="L384" s="61">
        <f t="shared" ref="L384:L386" si="347">K384+H384</f>
        <v>407.61599999999999</v>
      </c>
    </row>
    <row r="385" spans="1:12" x14ac:dyDescent="0.25">
      <c r="A385" s="19">
        <v>25</v>
      </c>
      <c r="B385" s="78" t="s">
        <v>1088</v>
      </c>
      <c r="C385" s="111">
        <v>1</v>
      </c>
      <c r="D385" s="96">
        <v>0</v>
      </c>
      <c r="E385" s="102">
        <f t="shared" si="314"/>
        <v>1</v>
      </c>
      <c r="F385" s="98" t="s">
        <v>5</v>
      </c>
      <c r="G385" s="91"/>
      <c r="H385" s="91">
        <f t="shared" si="344"/>
        <v>0</v>
      </c>
      <c r="I385" s="92">
        <f t="shared" si="345"/>
        <v>123.52</v>
      </c>
      <c r="J385" s="93">
        <f>E385*3.3</f>
        <v>3.3</v>
      </c>
      <c r="K385" s="91">
        <f t="shared" si="346"/>
        <v>407.61599999999999</v>
      </c>
      <c r="L385" s="61">
        <f t="shared" si="347"/>
        <v>407.61599999999999</v>
      </c>
    </row>
    <row r="386" spans="1:12" x14ac:dyDescent="0.25">
      <c r="A386" s="19">
        <v>26</v>
      </c>
      <c r="B386" s="78" t="s">
        <v>1087</v>
      </c>
      <c r="C386" s="111">
        <v>1</v>
      </c>
      <c r="D386" s="96">
        <v>0</v>
      </c>
      <c r="E386" s="102">
        <f t="shared" si="314"/>
        <v>1</v>
      </c>
      <c r="F386" s="98" t="s">
        <v>5</v>
      </c>
      <c r="G386" s="91"/>
      <c r="H386" s="91">
        <f t="shared" si="344"/>
        <v>0</v>
      </c>
      <c r="I386" s="92">
        <f t="shared" si="345"/>
        <v>123.52</v>
      </c>
      <c r="J386" s="93">
        <f>E386*3.3</f>
        <v>3.3</v>
      </c>
      <c r="K386" s="91">
        <f t="shared" si="346"/>
        <v>407.61599999999999</v>
      </c>
      <c r="L386" s="61">
        <f t="shared" si="347"/>
        <v>407.61599999999999</v>
      </c>
    </row>
    <row r="387" spans="1:12" x14ac:dyDescent="0.25">
      <c r="A387" s="19">
        <v>27</v>
      </c>
      <c r="B387" s="78" t="s">
        <v>1086</v>
      </c>
      <c r="C387" s="111">
        <v>1</v>
      </c>
      <c r="D387" s="96">
        <v>0</v>
      </c>
      <c r="E387" s="102">
        <f t="shared" si="314"/>
        <v>1</v>
      </c>
      <c r="F387" s="98" t="s">
        <v>5</v>
      </c>
      <c r="G387" s="91"/>
      <c r="H387" s="91">
        <f t="shared" si="320"/>
        <v>0</v>
      </c>
      <c r="I387" s="92">
        <f t="shared" si="321"/>
        <v>123.52</v>
      </c>
      <c r="J387" s="93">
        <f>E387*2.9</f>
        <v>2.9</v>
      </c>
      <c r="K387" s="91">
        <f t="shared" si="322"/>
        <v>358.20799999999997</v>
      </c>
      <c r="L387" s="61">
        <f t="shared" si="323"/>
        <v>358.20799999999997</v>
      </c>
    </row>
    <row r="388" spans="1:12" x14ac:dyDescent="0.25">
      <c r="A388" s="19">
        <v>28</v>
      </c>
      <c r="B388" s="78" t="s">
        <v>1085</v>
      </c>
      <c r="C388" s="111">
        <v>1</v>
      </c>
      <c r="D388" s="96">
        <v>0</v>
      </c>
      <c r="E388" s="102">
        <f t="shared" si="314"/>
        <v>1</v>
      </c>
      <c r="F388" s="98" t="s">
        <v>5</v>
      </c>
      <c r="G388" s="91"/>
      <c r="H388" s="91">
        <f t="shared" ref="H388:H389" si="348">G388*E388</f>
        <v>0</v>
      </c>
      <c r="I388" s="92">
        <f t="shared" ref="I388:I389" si="349">L$4</f>
        <v>123.52</v>
      </c>
      <c r="J388" s="93">
        <f>E388*3.3</f>
        <v>3.3</v>
      </c>
      <c r="K388" s="91">
        <f t="shared" ref="K388:K389" si="350">J388*I388</f>
        <v>407.61599999999999</v>
      </c>
      <c r="L388" s="61">
        <f t="shared" ref="L388:L389" si="351">K388+H388</f>
        <v>407.61599999999999</v>
      </c>
    </row>
    <row r="389" spans="1:12" x14ac:dyDescent="0.25">
      <c r="A389" s="19">
        <v>29</v>
      </c>
      <c r="B389" s="78" t="s">
        <v>1084</v>
      </c>
      <c r="C389" s="111">
        <v>1</v>
      </c>
      <c r="D389" s="96">
        <v>0</v>
      </c>
      <c r="E389" s="102">
        <f t="shared" si="314"/>
        <v>1</v>
      </c>
      <c r="F389" s="98" t="s">
        <v>5</v>
      </c>
      <c r="G389" s="91"/>
      <c r="H389" s="91">
        <f t="shared" si="348"/>
        <v>0</v>
      </c>
      <c r="I389" s="92">
        <f t="shared" si="349"/>
        <v>123.52</v>
      </c>
      <c r="J389" s="93">
        <f>E389*4.5</f>
        <v>4.5</v>
      </c>
      <c r="K389" s="91">
        <f t="shared" si="350"/>
        <v>555.84</v>
      </c>
      <c r="L389" s="61">
        <f t="shared" si="351"/>
        <v>555.84</v>
      </c>
    </row>
    <row r="390" spans="1:12" x14ac:dyDescent="0.25">
      <c r="A390" s="19">
        <v>30</v>
      </c>
      <c r="B390" s="78" t="s">
        <v>1083</v>
      </c>
      <c r="C390" s="111">
        <v>1</v>
      </c>
      <c r="D390" s="96">
        <v>0</v>
      </c>
      <c r="E390" s="102">
        <f t="shared" si="314"/>
        <v>1</v>
      </c>
      <c r="F390" s="98" t="s">
        <v>5</v>
      </c>
      <c r="G390" s="91"/>
      <c r="H390" s="91">
        <f t="shared" si="320"/>
        <v>0</v>
      </c>
      <c r="I390" s="92">
        <f t="shared" si="321"/>
        <v>123.52</v>
      </c>
      <c r="J390" s="93">
        <f>E390*4</f>
        <v>4</v>
      </c>
      <c r="K390" s="91">
        <f t="shared" si="322"/>
        <v>494.08</v>
      </c>
      <c r="L390" s="61">
        <f t="shared" si="323"/>
        <v>494.08</v>
      </c>
    </row>
    <row r="391" spans="1:12" x14ac:dyDescent="0.25">
      <c r="A391" s="19">
        <v>31</v>
      </c>
      <c r="B391" s="78" t="s">
        <v>1082</v>
      </c>
      <c r="C391" s="111">
        <v>1</v>
      </c>
      <c r="D391" s="96">
        <v>0</v>
      </c>
      <c r="E391" s="102">
        <f t="shared" si="314"/>
        <v>1</v>
      </c>
      <c r="F391" s="98" t="s">
        <v>5</v>
      </c>
      <c r="G391" s="91"/>
      <c r="H391" s="91">
        <f t="shared" si="320"/>
        <v>0</v>
      </c>
      <c r="I391" s="92">
        <f t="shared" si="321"/>
        <v>123.52</v>
      </c>
      <c r="J391" s="93">
        <f>E391*4.5</f>
        <v>4.5</v>
      </c>
      <c r="K391" s="91">
        <f t="shared" si="322"/>
        <v>555.84</v>
      </c>
      <c r="L391" s="61">
        <f t="shared" si="323"/>
        <v>555.84</v>
      </c>
    </row>
    <row r="392" spans="1:12" x14ac:dyDescent="0.25">
      <c r="A392" s="19">
        <v>32</v>
      </c>
      <c r="B392" s="78" t="s">
        <v>1081</v>
      </c>
      <c r="C392" s="111">
        <v>1</v>
      </c>
      <c r="D392" s="96">
        <v>0</v>
      </c>
      <c r="E392" s="102">
        <f t="shared" si="314"/>
        <v>1</v>
      </c>
      <c r="F392" s="98" t="s">
        <v>5</v>
      </c>
      <c r="G392" s="91"/>
      <c r="H392" s="91">
        <f t="shared" si="320"/>
        <v>0</v>
      </c>
      <c r="I392" s="92">
        <f t="shared" si="321"/>
        <v>123.52</v>
      </c>
      <c r="J392" s="93">
        <f>E392*5</f>
        <v>5</v>
      </c>
      <c r="K392" s="91">
        <f t="shared" si="322"/>
        <v>617.6</v>
      </c>
      <c r="L392" s="61">
        <f t="shared" si="323"/>
        <v>617.6</v>
      </c>
    </row>
    <row r="393" spans="1:12" x14ac:dyDescent="0.25">
      <c r="A393" s="19">
        <v>33</v>
      </c>
      <c r="B393" s="78" t="s">
        <v>1080</v>
      </c>
      <c r="C393" s="111">
        <v>1</v>
      </c>
      <c r="D393" s="96">
        <v>0</v>
      </c>
      <c r="E393" s="102">
        <f t="shared" si="314"/>
        <v>1</v>
      </c>
      <c r="F393" s="98" t="s">
        <v>5</v>
      </c>
      <c r="G393" s="91"/>
      <c r="H393" s="91">
        <f t="shared" si="320"/>
        <v>0</v>
      </c>
      <c r="I393" s="92">
        <f t="shared" si="321"/>
        <v>123.52</v>
      </c>
      <c r="J393" s="93">
        <f t="shared" ref="J393:J394" si="352">E393*4.5</f>
        <v>4.5</v>
      </c>
      <c r="K393" s="91">
        <f t="shared" si="322"/>
        <v>555.84</v>
      </c>
      <c r="L393" s="61">
        <f t="shared" si="323"/>
        <v>555.84</v>
      </c>
    </row>
    <row r="394" spans="1:12" x14ac:dyDescent="0.25">
      <c r="A394" s="19">
        <v>34</v>
      </c>
      <c r="B394" s="78" t="s">
        <v>1079</v>
      </c>
      <c r="C394" s="111">
        <v>1</v>
      </c>
      <c r="D394" s="96">
        <v>0</v>
      </c>
      <c r="E394" s="102">
        <f t="shared" si="314"/>
        <v>1</v>
      </c>
      <c r="F394" s="98" t="s">
        <v>5</v>
      </c>
      <c r="G394" s="91"/>
      <c r="H394" s="91">
        <f t="shared" si="320"/>
        <v>0</v>
      </c>
      <c r="I394" s="92">
        <f t="shared" si="321"/>
        <v>123.52</v>
      </c>
      <c r="J394" s="93">
        <f t="shared" si="352"/>
        <v>4.5</v>
      </c>
      <c r="K394" s="91">
        <f t="shared" si="322"/>
        <v>555.84</v>
      </c>
      <c r="L394" s="61">
        <f t="shared" si="323"/>
        <v>555.84</v>
      </c>
    </row>
    <row r="395" spans="1:12" x14ac:dyDescent="0.25">
      <c r="A395" s="19">
        <v>35</v>
      </c>
      <c r="B395" s="78" t="s">
        <v>1078</v>
      </c>
      <c r="C395" s="111">
        <v>1</v>
      </c>
      <c r="D395" s="96">
        <v>0</v>
      </c>
      <c r="E395" s="102">
        <f t="shared" si="314"/>
        <v>1</v>
      </c>
      <c r="F395" s="98" t="s">
        <v>5</v>
      </c>
      <c r="G395" s="91"/>
      <c r="H395" s="91">
        <f t="shared" si="320"/>
        <v>0</v>
      </c>
      <c r="I395" s="92">
        <f t="shared" si="321"/>
        <v>123.52</v>
      </c>
      <c r="J395" s="93">
        <f>E395*5</f>
        <v>5</v>
      </c>
      <c r="K395" s="91">
        <f t="shared" si="322"/>
        <v>617.6</v>
      </c>
      <c r="L395" s="61">
        <f t="shared" si="323"/>
        <v>617.6</v>
      </c>
    </row>
    <row r="396" spans="1:12" x14ac:dyDescent="0.25">
      <c r="A396" s="19">
        <v>36</v>
      </c>
      <c r="B396" s="78" t="s">
        <v>1077</v>
      </c>
      <c r="C396" s="111">
        <v>1</v>
      </c>
      <c r="D396" s="96">
        <v>0</v>
      </c>
      <c r="E396" s="102">
        <f t="shared" si="314"/>
        <v>1</v>
      </c>
      <c r="F396" s="98" t="s">
        <v>5</v>
      </c>
      <c r="G396" s="91"/>
      <c r="H396" s="91">
        <f t="shared" si="320"/>
        <v>0</v>
      </c>
      <c r="I396" s="92">
        <f t="shared" si="321"/>
        <v>123.52</v>
      </c>
      <c r="J396" s="93">
        <f>E396*4</f>
        <v>4</v>
      </c>
      <c r="K396" s="91">
        <f t="shared" si="322"/>
        <v>494.08</v>
      </c>
      <c r="L396" s="61">
        <f t="shared" si="323"/>
        <v>494.08</v>
      </c>
    </row>
    <row r="397" spans="1:12" x14ac:dyDescent="0.25">
      <c r="A397" s="19">
        <v>37</v>
      </c>
      <c r="B397" s="78" t="s">
        <v>1076</v>
      </c>
      <c r="C397" s="111">
        <v>1</v>
      </c>
      <c r="D397" s="96">
        <v>0</v>
      </c>
      <c r="E397" s="102">
        <f t="shared" si="314"/>
        <v>1</v>
      </c>
      <c r="F397" s="98" t="s">
        <v>5</v>
      </c>
      <c r="G397" s="91"/>
      <c r="H397" s="91">
        <f t="shared" si="320"/>
        <v>0</v>
      </c>
      <c r="I397" s="92">
        <f t="shared" si="321"/>
        <v>123.52</v>
      </c>
      <c r="J397" s="93">
        <f t="shared" ref="J397:J398" si="353">E397*2</f>
        <v>2</v>
      </c>
      <c r="K397" s="91">
        <f t="shared" si="322"/>
        <v>247.04</v>
      </c>
      <c r="L397" s="61">
        <f t="shared" si="323"/>
        <v>247.04</v>
      </c>
    </row>
    <row r="398" spans="1:12" x14ac:dyDescent="0.25">
      <c r="A398" s="19">
        <v>38</v>
      </c>
      <c r="B398" s="78" t="s">
        <v>1075</v>
      </c>
      <c r="C398" s="111">
        <v>1</v>
      </c>
      <c r="D398" s="96">
        <v>0</v>
      </c>
      <c r="E398" s="102">
        <f t="shared" si="314"/>
        <v>1</v>
      </c>
      <c r="F398" s="98" t="s">
        <v>5</v>
      </c>
      <c r="G398" s="91"/>
      <c r="H398" s="91">
        <f t="shared" si="320"/>
        <v>0</v>
      </c>
      <c r="I398" s="92">
        <f t="shared" si="321"/>
        <v>123.52</v>
      </c>
      <c r="J398" s="93">
        <f t="shared" si="353"/>
        <v>2</v>
      </c>
      <c r="K398" s="91">
        <f t="shared" si="322"/>
        <v>247.04</v>
      </c>
      <c r="L398" s="61">
        <f t="shared" si="323"/>
        <v>247.04</v>
      </c>
    </row>
    <row r="399" spans="1:12" x14ac:dyDescent="0.25">
      <c r="A399" s="19">
        <v>39</v>
      </c>
      <c r="B399" s="78" t="s">
        <v>1074</v>
      </c>
      <c r="C399" s="111">
        <v>1</v>
      </c>
      <c r="D399" s="96">
        <v>0</v>
      </c>
      <c r="E399" s="102">
        <f t="shared" si="314"/>
        <v>1</v>
      </c>
      <c r="F399" s="98" t="s">
        <v>5</v>
      </c>
      <c r="G399" s="91"/>
      <c r="H399" s="91">
        <f t="shared" si="320"/>
        <v>0</v>
      </c>
      <c r="I399" s="92">
        <f t="shared" si="321"/>
        <v>123.52</v>
      </c>
      <c r="J399" s="93">
        <f>E399*3.3</f>
        <v>3.3</v>
      </c>
      <c r="K399" s="91">
        <f t="shared" si="322"/>
        <v>407.61599999999999</v>
      </c>
      <c r="L399" s="61">
        <f t="shared" si="323"/>
        <v>407.61599999999999</v>
      </c>
    </row>
    <row r="400" spans="1:12" x14ac:dyDescent="0.25">
      <c r="A400" s="19">
        <v>40</v>
      </c>
      <c r="B400" s="78" t="s">
        <v>1073</v>
      </c>
      <c r="C400" s="111">
        <v>1</v>
      </c>
      <c r="D400" s="96">
        <v>0</v>
      </c>
      <c r="E400" s="102">
        <f t="shared" si="314"/>
        <v>1</v>
      </c>
      <c r="F400" s="98" t="s">
        <v>5</v>
      </c>
      <c r="G400" s="91"/>
      <c r="H400" s="91">
        <f t="shared" si="320"/>
        <v>0</v>
      </c>
      <c r="I400" s="92">
        <f t="shared" si="321"/>
        <v>123.52</v>
      </c>
      <c r="J400" s="93">
        <f t="shared" ref="J400:J401" si="354">E400*4</f>
        <v>4</v>
      </c>
      <c r="K400" s="91">
        <f t="shared" si="322"/>
        <v>494.08</v>
      </c>
      <c r="L400" s="61">
        <f t="shared" si="323"/>
        <v>494.08</v>
      </c>
    </row>
    <row r="401" spans="1:12" x14ac:dyDescent="0.25">
      <c r="A401" s="19">
        <v>41</v>
      </c>
      <c r="B401" s="78" t="s">
        <v>1072</v>
      </c>
      <c r="C401" s="111">
        <v>1</v>
      </c>
      <c r="D401" s="96">
        <v>0</v>
      </c>
      <c r="E401" s="102">
        <f t="shared" si="314"/>
        <v>1</v>
      </c>
      <c r="F401" s="98" t="s">
        <v>5</v>
      </c>
      <c r="G401" s="91"/>
      <c r="H401" s="91">
        <f t="shared" si="320"/>
        <v>0</v>
      </c>
      <c r="I401" s="92">
        <f t="shared" si="321"/>
        <v>123.52</v>
      </c>
      <c r="J401" s="93">
        <f t="shared" si="354"/>
        <v>4</v>
      </c>
      <c r="K401" s="91">
        <f t="shared" si="322"/>
        <v>494.08</v>
      </c>
      <c r="L401" s="61">
        <f t="shared" si="323"/>
        <v>494.08</v>
      </c>
    </row>
    <row r="402" spans="1:12" x14ac:dyDescent="0.25">
      <c r="A402" s="19">
        <v>42</v>
      </c>
      <c r="B402" s="78" t="s">
        <v>1071</v>
      </c>
      <c r="C402" s="111">
        <v>1</v>
      </c>
      <c r="D402" s="96">
        <v>0</v>
      </c>
      <c r="E402" s="102">
        <f t="shared" si="314"/>
        <v>1</v>
      </c>
      <c r="F402" s="98" t="s">
        <v>5</v>
      </c>
      <c r="G402" s="91"/>
      <c r="H402" s="91">
        <f t="shared" si="320"/>
        <v>0</v>
      </c>
      <c r="I402" s="92">
        <f t="shared" si="321"/>
        <v>123.52</v>
      </c>
      <c r="J402" s="93">
        <f t="shared" ref="J402:J405" si="355">E402*4.5</f>
        <v>4.5</v>
      </c>
      <c r="K402" s="91">
        <f t="shared" si="322"/>
        <v>555.84</v>
      </c>
      <c r="L402" s="61">
        <f t="shared" si="323"/>
        <v>555.84</v>
      </c>
    </row>
    <row r="403" spans="1:12" x14ac:dyDescent="0.25">
      <c r="A403" s="19">
        <v>43</v>
      </c>
      <c r="B403" s="78" t="s">
        <v>1070</v>
      </c>
      <c r="C403" s="111">
        <v>1</v>
      </c>
      <c r="D403" s="96">
        <v>0</v>
      </c>
      <c r="E403" s="102">
        <f t="shared" si="314"/>
        <v>1</v>
      </c>
      <c r="F403" s="98" t="s">
        <v>5</v>
      </c>
      <c r="G403" s="91"/>
      <c r="H403" s="91">
        <f t="shared" si="320"/>
        <v>0</v>
      </c>
      <c r="I403" s="92">
        <f t="shared" si="321"/>
        <v>123.52</v>
      </c>
      <c r="J403" s="93">
        <f t="shared" si="355"/>
        <v>4.5</v>
      </c>
      <c r="K403" s="91">
        <f t="shared" si="322"/>
        <v>555.84</v>
      </c>
      <c r="L403" s="61">
        <f t="shared" si="323"/>
        <v>555.84</v>
      </c>
    </row>
    <row r="404" spans="1:12" x14ac:dyDescent="0.25">
      <c r="A404" s="19">
        <v>44</v>
      </c>
      <c r="B404" s="78" t="s">
        <v>1069</v>
      </c>
      <c r="C404" s="111">
        <v>1</v>
      </c>
      <c r="D404" s="96">
        <v>0</v>
      </c>
      <c r="E404" s="102">
        <f t="shared" si="314"/>
        <v>1</v>
      </c>
      <c r="F404" s="98" t="s">
        <v>5</v>
      </c>
      <c r="G404" s="91"/>
      <c r="H404" s="91">
        <f t="shared" si="320"/>
        <v>0</v>
      </c>
      <c r="I404" s="92">
        <f t="shared" si="321"/>
        <v>123.52</v>
      </c>
      <c r="J404" s="93">
        <f t="shared" si="355"/>
        <v>4.5</v>
      </c>
      <c r="K404" s="91">
        <f t="shared" si="322"/>
        <v>555.84</v>
      </c>
      <c r="L404" s="61">
        <f t="shared" si="323"/>
        <v>555.84</v>
      </c>
    </row>
    <row r="405" spans="1:12" x14ac:dyDescent="0.25">
      <c r="A405" s="19">
        <v>45</v>
      </c>
      <c r="B405" s="78" t="s">
        <v>1068</v>
      </c>
      <c r="C405" s="111">
        <v>1</v>
      </c>
      <c r="D405" s="96">
        <v>0</v>
      </c>
      <c r="E405" s="102">
        <f t="shared" si="314"/>
        <v>1</v>
      </c>
      <c r="F405" s="98" t="s">
        <v>5</v>
      </c>
      <c r="G405" s="91"/>
      <c r="H405" s="91">
        <f t="shared" si="320"/>
        <v>0</v>
      </c>
      <c r="I405" s="92">
        <f t="shared" si="321"/>
        <v>123.52</v>
      </c>
      <c r="J405" s="93">
        <f t="shared" si="355"/>
        <v>4.5</v>
      </c>
      <c r="K405" s="91">
        <f t="shared" si="322"/>
        <v>555.84</v>
      </c>
      <c r="L405" s="61">
        <f t="shared" si="323"/>
        <v>555.84</v>
      </c>
    </row>
    <row r="406" spans="1:12" x14ac:dyDescent="0.25">
      <c r="A406" s="19">
        <v>46</v>
      </c>
      <c r="B406" s="78" t="s">
        <v>1067</v>
      </c>
      <c r="C406" s="111">
        <v>1</v>
      </c>
      <c r="D406" s="96">
        <v>0</v>
      </c>
      <c r="E406" s="102">
        <f t="shared" si="314"/>
        <v>1</v>
      </c>
      <c r="F406" s="98" t="s">
        <v>5</v>
      </c>
      <c r="G406" s="91"/>
      <c r="H406" s="91">
        <f t="shared" si="320"/>
        <v>0</v>
      </c>
      <c r="I406" s="92">
        <f t="shared" si="321"/>
        <v>123.52</v>
      </c>
      <c r="J406" s="93">
        <f>E406*4</f>
        <v>4</v>
      </c>
      <c r="K406" s="91">
        <f t="shared" si="322"/>
        <v>494.08</v>
      </c>
      <c r="L406" s="61">
        <f t="shared" si="323"/>
        <v>494.08</v>
      </c>
    </row>
    <row r="407" spans="1:12" x14ac:dyDescent="0.25">
      <c r="A407" s="19">
        <v>47</v>
      </c>
      <c r="B407" s="78" t="s">
        <v>1066</v>
      </c>
      <c r="C407" s="111">
        <v>1</v>
      </c>
      <c r="D407" s="96">
        <v>0</v>
      </c>
      <c r="E407" s="102">
        <f t="shared" si="314"/>
        <v>1</v>
      </c>
      <c r="F407" s="98" t="s">
        <v>5</v>
      </c>
      <c r="G407" s="91"/>
      <c r="H407" s="91">
        <f t="shared" ref="H407:H411" si="356">G407*E407</f>
        <v>0</v>
      </c>
      <c r="I407" s="92">
        <f t="shared" ref="I407:I411" si="357">L$4</f>
        <v>123.52</v>
      </c>
      <c r="J407" s="93">
        <f>E407*3.3</f>
        <v>3.3</v>
      </c>
      <c r="K407" s="91">
        <f t="shared" ref="K407:K411" si="358">J407*I407</f>
        <v>407.61599999999999</v>
      </c>
      <c r="L407" s="61">
        <f t="shared" ref="L407:L411" si="359">K407+H407</f>
        <v>407.61599999999999</v>
      </c>
    </row>
    <row r="408" spans="1:12" x14ac:dyDescent="0.25">
      <c r="A408" s="19">
        <v>48</v>
      </c>
      <c r="B408" s="78" t="s">
        <v>1065</v>
      </c>
      <c r="C408" s="111">
        <v>1</v>
      </c>
      <c r="D408" s="96">
        <v>0</v>
      </c>
      <c r="E408" s="102">
        <f t="shared" si="314"/>
        <v>1</v>
      </c>
      <c r="F408" s="98" t="s">
        <v>5</v>
      </c>
      <c r="G408" s="91"/>
      <c r="H408" s="91">
        <f t="shared" si="356"/>
        <v>0</v>
      </c>
      <c r="I408" s="92">
        <f t="shared" si="357"/>
        <v>123.52</v>
      </c>
      <c r="J408" s="93">
        <f>E408*3.3</f>
        <v>3.3</v>
      </c>
      <c r="K408" s="91">
        <f t="shared" si="358"/>
        <v>407.61599999999999</v>
      </c>
      <c r="L408" s="61">
        <f t="shared" si="359"/>
        <v>407.61599999999999</v>
      </c>
    </row>
    <row r="409" spans="1:12" x14ac:dyDescent="0.25">
      <c r="A409" s="19">
        <v>49</v>
      </c>
      <c r="B409" s="78" t="s">
        <v>1064</v>
      </c>
      <c r="C409" s="111">
        <v>1</v>
      </c>
      <c r="D409" s="96">
        <v>0</v>
      </c>
      <c r="E409" s="102">
        <f t="shared" si="314"/>
        <v>1</v>
      </c>
      <c r="F409" s="98" t="s">
        <v>5</v>
      </c>
      <c r="G409" s="91"/>
      <c r="H409" s="91">
        <f t="shared" si="356"/>
        <v>0</v>
      </c>
      <c r="I409" s="92">
        <f t="shared" si="357"/>
        <v>123.52</v>
      </c>
      <c r="J409" s="93">
        <f t="shared" ref="J409:J411" si="360">E409*4.5</f>
        <v>4.5</v>
      </c>
      <c r="K409" s="91">
        <f t="shared" si="358"/>
        <v>555.84</v>
      </c>
      <c r="L409" s="61">
        <f t="shared" si="359"/>
        <v>555.84</v>
      </c>
    </row>
    <row r="410" spans="1:12" x14ac:dyDescent="0.25">
      <c r="A410" s="19">
        <v>50</v>
      </c>
      <c r="B410" s="78" t="s">
        <v>1063</v>
      </c>
      <c r="C410" s="111">
        <v>1</v>
      </c>
      <c r="D410" s="96">
        <v>0</v>
      </c>
      <c r="E410" s="102">
        <f t="shared" si="314"/>
        <v>1</v>
      </c>
      <c r="F410" s="98" t="s">
        <v>5</v>
      </c>
      <c r="G410" s="91"/>
      <c r="H410" s="91">
        <f t="shared" si="356"/>
        <v>0</v>
      </c>
      <c r="I410" s="92">
        <f t="shared" si="357"/>
        <v>123.52</v>
      </c>
      <c r="J410" s="93">
        <f t="shared" si="360"/>
        <v>4.5</v>
      </c>
      <c r="K410" s="91">
        <f t="shared" si="358"/>
        <v>555.84</v>
      </c>
      <c r="L410" s="61">
        <f t="shared" si="359"/>
        <v>555.84</v>
      </c>
    </row>
    <row r="411" spans="1:12" x14ac:dyDescent="0.25">
      <c r="A411" s="19">
        <v>51</v>
      </c>
      <c r="B411" s="78" t="s">
        <v>1062</v>
      </c>
      <c r="C411" s="111">
        <v>1</v>
      </c>
      <c r="D411" s="96">
        <v>0</v>
      </c>
      <c r="E411" s="102">
        <f t="shared" si="314"/>
        <v>1</v>
      </c>
      <c r="F411" s="98" t="s">
        <v>5</v>
      </c>
      <c r="G411" s="91"/>
      <c r="H411" s="91">
        <f t="shared" si="356"/>
        <v>0</v>
      </c>
      <c r="I411" s="92">
        <f t="shared" si="357"/>
        <v>123.52</v>
      </c>
      <c r="J411" s="93">
        <f t="shared" si="360"/>
        <v>4.5</v>
      </c>
      <c r="K411" s="91">
        <f t="shared" si="358"/>
        <v>555.84</v>
      </c>
      <c r="L411" s="61">
        <f t="shared" si="359"/>
        <v>555.84</v>
      </c>
    </row>
    <row r="412" spans="1:12" x14ac:dyDescent="0.25">
      <c r="A412" s="19">
        <v>52</v>
      </c>
      <c r="B412" s="78" t="s">
        <v>1061</v>
      </c>
      <c r="C412" s="111">
        <v>1</v>
      </c>
      <c r="D412" s="96">
        <v>0</v>
      </c>
      <c r="E412" s="102">
        <f t="shared" si="314"/>
        <v>1</v>
      </c>
      <c r="F412" s="98" t="s">
        <v>5</v>
      </c>
      <c r="G412" s="91"/>
      <c r="H412" s="91">
        <f t="shared" ref="H412" si="361">G412*E412</f>
        <v>0</v>
      </c>
      <c r="I412" s="92">
        <f t="shared" ref="I412" si="362">L$4</f>
        <v>123.52</v>
      </c>
      <c r="J412" s="93">
        <f>E412*2.9</f>
        <v>2.9</v>
      </c>
      <c r="K412" s="91">
        <f t="shared" ref="K412" si="363">J412*I412</f>
        <v>358.20799999999997</v>
      </c>
      <c r="L412" s="61">
        <f t="shared" ref="L412" si="364">K412+H412</f>
        <v>358.20799999999997</v>
      </c>
    </row>
    <row r="413" spans="1:12" x14ac:dyDescent="0.25">
      <c r="A413" s="19">
        <v>53</v>
      </c>
      <c r="B413" s="78" t="s">
        <v>1060</v>
      </c>
      <c r="C413" s="111">
        <v>1</v>
      </c>
      <c r="D413" s="96">
        <v>0</v>
      </c>
      <c r="E413" s="102">
        <f t="shared" si="314"/>
        <v>1</v>
      </c>
      <c r="F413" s="98" t="s">
        <v>5</v>
      </c>
      <c r="G413" s="91"/>
      <c r="H413" s="91">
        <f t="shared" ref="H413" si="365">G413*E413</f>
        <v>0</v>
      </c>
      <c r="I413" s="92">
        <f t="shared" ref="I413" si="366">L$4</f>
        <v>123.52</v>
      </c>
      <c r="J413" s="93">
        <f>E413*3.3</f>
        <v>3.3</v>
      </c>
      <c r="K413" s="91">
        <f t="shared" ref="K413" si="367">J413*I413</f>
        <v>407.61599999999999</v>
      </c>
      <c r="L413" s="61">
        <f t="shared" ref="L413" si="368">K413+H413</f>
        <v>407.61599999999999</v>
      </c>
    </row>
    <row r="414" spans="1:12" x14ac:dyDescent="0.25">
      <c r="A414" s="19">
        <v>54</v>
      </c>
      <c r="B414" s="78" t="s">
        <v>1059</v>
      </c>
      <c r="C414" s="111">
        <v>1</v>
      </c>
      <c r="D414" s="96">
        <v>0</v>
      </c>
      <c r="E414" s="102">
        <f t="shared" si="314"/>
        <v>1</v>
      </c>
      <c r="F414" s="98" t="s">
        <v>5</v>
      </c>
      <c r="G414" s="91"/>
      <c r="H414" s="91">
        <f t="shared" si="320"/>
        <v>0</v>
      </c>
      <c r="I414" s="92">
        <f t="shared" si="321"/>
        <v>123.52</v>
      </c>
      <c r="J414" s="93">
        <f>E414*2.9</f>
        <v>2.9</v>
      </c>
      <c r="K414" s="91">
        <f t="shared" si="322"/>
        <v>358.20799999999997</v>
      </c>
      <c r="L414" s="61">
        <f t="shared" si="323"/>
        <v>358.20799999999997</v>
      </c>
    </row>
    <row r="415" spans="1:12" x14ac:dyDescent="0.25">
      <c r="A415" s="19">
        <v>55</v>
      </c>
      <c r="B415" s="78" t="s">
        <v>1058</v>
      </c>
      <c r="C415" s="111">
        <v>1</v>
      </c>
      <c r="D415" s="96">
        <v>0</v>
      </c>
      <c r="E415" s="102">
        <f t="shared" si="314"/>
        <v>1</v>
      </c>
      <c r="F415" s="98" t="s">
        <v>5</v>
      </c>
      <c r="G415" s="91"/>
      <c r="H415" s="91">
        <f t="shared" si="320"/>
        <v>0</v>
      </c>
      <c r="I415" s="92">
        <f t="shared" si="321"/>
        <v>123.52</v>
      </c>
      <c r="J415" s="93">
        <f>E415*2</f>
        <v>2</v>
      </c>
      <c r="K415" s="91">
        <f t="shared" si="322"/>
        <v>247.04</v>
      </c>
      <c r="L415" s="61">
        <f t="shared" si="323"/>
        <v>247.04</v>
      </c>
    </row>
    <row r="416" spans="1:12" x14ac:dyDescent="0.25">
      <c r="A416" s="19">
        <v>56</v>
      </c>
      <c r="B416" s="78" t="s">
        <v>1057</v>
      </c>
      <c r="C416" s="111">
        <v>1</v>
      </c>
      <c r="D416" s="96">
        <v>0</v>
      </c>
      <c r="E416" s="102">
        <f t="shared" si="314"/>
        <v>1</v>
      </c>
      <c r="F416" s="98" t="s">
        <v>5</v>
      </c>
      <c r="G416" s="91"/>
      <c r="H416" s="91">
        <f t="shared" si="320"/>
        <v>0</v>
      </c>
      <c r="I416" s="92">
        <f t="shared" si="321"/>
        <v>123.52</v>
      </c>
      <c r="J416" s="93">
        <f>E416*2</f>
        <v>2</v>
      </c>
      <c r="K416" s="91">
        <f t="shared" si="322"/>
        <v>247.04</v>
      </c>
      <c r="L416" s="61">
        <f t="shared" si="323"/>
        <v>247.04</v>
      </c>
    </row>
    <row r="417" spans="1:12" x14ac:dyDescent="0.25">
      <c r="A417" s="19">
        <v>57</v>
      </c>
      <c r="B417" s="78" t="s">
        <v>1056</v>
      </c>
      <c r="C417" s="111">
        <v>1</v>
      </c>
      <c r="D417" s="96">
        <v>0</v>
      </c>
      <c r="E417" s="102">
        <f t="shared" si="314"/>
        <v>1</v>
      </c>
      <c r="F417" s="98" t="s">
        <v>5</v>
      </c>
      <c r="G417" s="91"/>
      <c r="H417" s="91">
        <f t="shared" si="320"/>
        <v>0</v>
      </c>
      <c r="I417" s="92">
        <f t="shared" si="321"/>
        <v>123.52</v>
      </c>
      <c r="J417" s="93">
        <f>E417*3.3</f>
        <v>3.3</v>
      </c>
      <c r="K417" s="91">
        <f t="shared" si="322"/>
        <v>407.61599999999999</v>
      </c>
      <c r="L417" s="61">
        <f t="shared" si="323"/>
        <v>407.61599999999999</v>
      </c>
    </row>
    <row r="418" spans="1:12" x14ac:dyDescent="0.25">
      <c r="A418" s="19">
        <v>58</v>
      </c>
      <c r="B418" s="78" t="s">
        <v>1055</v>
      </c>
      <c r="C418" s="111">
        <v>1</v>
      </c>
      <c r="D418" s="96">
        <v>0</v>
      </c>
      <c r="E418" s="102">
        <f t="shared" si="314"/>
        <v>1</v>
      </c>
      <c r="F418" s="98" t="s">
        <v>5</v>
      </c>
      <c r="G418" s="91"/>
      <c r="H418" s="91">
        <f t="shared" si="320"/>
        <v>0</v>
      </c>
      <c r="I418" s="92">
        <f t="shared" si="321"/>
        <v>123.52</v>
      </c>
      <c r="J418" s="93">
        <f>E418*3.3</f>
        <v>3.3</v>
      </c>
      <c r="K418" s="91">
        <f t="shared" si="322"/>
        <v>407.61599999999999</v>
      </c>
      <c r="L418" s="61">
        <f t="shared" si="323"/>
        <v>407.61599999999999</v>
      </c>
    </row>
    <row r="419" spans="1:12" x14ac:dyDescent="0.25">
      <c r="A419" s="19">
        <v>59</v>
      </c>
      <c r="B419" s="78" t="s">
        <v>1054</v>
      </c>
      <c r="C419" s="111">
        <v>1</v>
      </c>
      <c r="D419" s="96">
        <v>0</v>
      </c>
      <c r="E419" s="102">
        <f t="shared" si="314"/>
        <v>1</v>
      </c>
      <c r="F419" s="98" t="s">
        <v>5</v>
      </c>
      <c r="G419" s="91"/>
      <c r="H419" s="91">
        <f t="shared" si="320"/>
        <v>0</v>
      </c>
      <c r="I419" s="92">
        <f t="shared" si="321"/>
        <v>123.52</v>
      </c>
      <c r="J419" s="93">
        <f>E419*4</f>
        <v>4</v>
      </c>
      <c r="K419" s="91">
        <f t="shared" si="322"/>
        <v>494.08</v>
      </c>
      <c r="L419" s="61">
        <f t="shared" si="323"/>
        <v>494.08</v>
      </c>
    </row>
    <row r="420" spans="1:12" x14ac:dyDescent="0.25">
      <c r="A420" s="19">
        <v>60</v>
      </c>
      <c r="B420" s="78" t="s">
        <v>1053</v>
      </c>
      <c r="C420" s="111">
        <v>1</v>
      </c>
      <c r="D420" s="96">
        <v>0</v>
      </c>
      <c r="E420" s="102">
        <f t="shared" si="314"/>
        <v>1</v>
      </c>
      <c r="F420" s="98" t="s">
        <v>5</v>
      </c>
      <c r="G420" s="91"/>
      <c r="H420" s="91">
        <f t="shared" si="320"/>
        <v>0</v>
      </c>
      <c r="I420" s="92">
        <f t="shared" si="321"/>
        <v>123.52</v>
      </c>
      <c r="J420" s="93">
        <f t="shared" ref="J420:J421" si="369">E420*4.5</f>
        <v>4.5</v>
      </c>
      <c r="K420" s="91">
        <f t="shared" si="322"/>
        <v>555.84</v>
      </c>
      <c r="L420" s="61">
        <f t="shared" si="323"/>
        <v>555.84</v>
      </c>
    </row>
    <row r="421" spans="1:12" x14ac:dyDescent="0.25">
      <c r="A421" s="19">
        <v>61</v>
      </c>
      <c r="B421" s="78" t="s">
        <v>1052</v>
      </c>
      <c r="C421" s="111">
        <v>1</v>
      </c>
      <c r="D421" s="96">
        <v>0</v>
      </c>
      <c r="E421" s="102">
        <f t="shared" si="314"/>
        <v>1</v>
      </c>
      <c r="F421" s="98" t="s">
        <v>5</v>
      </c>
      <c r="G421" s="91"/>
      <c r="H421" s="91">
        <f t="shared" si="320"/>
        <v>0</v>
      </c>
      <c r="I421" s="92">
        <f t="shared" si="321"/>
        <v>123.52</v>
      </c>
      <c r="J421" s="93">
        <f t="shared" si="369"/>
        <v>4.5</v>
      </c>
      <c r="K421" s="91">
        <f t="shared" si="322"/>
        <v>555.84</v>
      </c>
      <c r="L421" s="61">
        <f t="shared" si="323"/>
        <v>555.84</v>
      </c>
    </row>
    <row r="422" spans="1:12" x14ac:dyDescent="0.25">
      <c r="A422" s="19">
        <v>62</v>
      </c>
      <c r="B422" s="78" t="s">
        <v>1051</v>
      </c>
      <c r="C422" s="111">
        <v>1</v>
      </c>
      <c r="D422" s="96">
        <v>0</v>
      </c>
      <c r="E422" s="102">
        <f t="shared" si="314"/>
        <v>1</v>
      </c>
      <c r="F422" s="98" t="s">
        <v>5</v>
      </c>
      <c r="G422" s="91"/>
      <c r="H422" s="91">
        <f t="shared" si="320"/>
        <v>0</v>
      </c>
      <c r="I422" s="92">
        <f t="shared" si="321"/>
        <v>123.52</v>
      </c>
      <c r="J422" s="93">
        <f t="shared" ref="J422:J426" si="370">E422*5</f>
        <v>5</v>
      </c>
      <c r="K422" s="91">
        <f t="shared" si="322"/>
        <v>617.6</v>
      </c>
      <c r="L422" s="61">
        <f t="shared" si="323"/>
        <v>617.6</v>
      </c>
    </row>
    <row r="423" spans="1:12" x14ac:dyDescent="0.25">
      <c r="A423" s="19">
        <v>63</v>
      </c>
      <c r="B423" s="78" t="s">
        <v>1050</v>
      </c>
      <c r="C423" s="111">
        <v>1</v>
      </c>
      <c r="D423" s="96">
        <v>0</v>
      </c>
      <c r="E423" s="102">
        <f t="shared" si="314"/>
        <v>1</v>
      </c>
      <c r="F423" s="98" t="s">
        <v>5</v>
      </c>
      <c r="G423" s="91"/>
      <c r="H423" s="91">
        <f t="shared" si="320"/>
        <v>0</v>
      </c>
      <c r="I423" s="92">
        <f t="shared" si="321"/>
        <v>123.52</v>
      </c>
      <c r="J423" s="93">
        <f t="shared" si="370"/>
        <v>5</v>
      </c>
      <c r="K423" s="91">
        <f t="shared" si="322"/>
        <v>617.6</v>
      </c>
      <c r="L423" s="61">
        <f t="shared" si="323"/>
        <v>617.6</v>
      </c>
    </row>
    <row r="424" spans="1:12" x14ac:dyDescent="0.25">
      <c r="A424" s="19">
        <v>64</v>
      </c>
      <c r="B424" s="78" t="s">
        <v>1049</v>
      </c>
      <c r="C424" s="111">
        <v>1</v>
      </c>
      <c r="D424" s="96">
        <v>0</v>
      </c>
      <c r="E424" s="102">
        <f t="shared" si="314"/>
        <v>1</v>
      </c>
      <c r="F424" s="98" t="s">
        <v>5</v>
      </c>
      <c r="G424" s="91"/>
      <c r="H424" s="91">
        <f t="shared" si="320"/>
        <v>0</v>
      </c>
      <c r="I424" s="92">
        <f t="shared" si="321"/>
        <v>123.52</v>
      </c>
      <c r="J424" s="93">
        <f t="shared" si="370"/>
        <v>5</v>
      </c>
      <c r="K424" s="91">
        <f t="shared" si="322"/>
        <v>617.6</v>
      </c>
      <c r="L424" s="61">
        <f t="shared" si="323"/>
        <v>617.6</v>
      </c>
    </row>
    <row r="425" spans="1:12" x14ac:dyDescent="0.25">
      <c r="A425" s="19">
        <v>65</v>
      </c>
      <c r="B425" s="78" t="s">
        <v>1048</v>
      </c>
      <c r="C425" s="111">
        <v>1</v>
      </c>
      <c r="D425" s="96">
        <v>0</v>
      </c>
      <c r="E425" s="102">
        <f t="shared" ref="E425:E480" si="371">C425*(1+D425)</f>
        <v>1</v>
      </c>
      <c r="F425" s="98" t="s">
        <v>5</v>
      </c>
      <c r="G425" s="91"/>
      <c r="H425" s="91">
        <f t="shared" ref="H425:H426" si="372">G425*E425</f>
        <v>0</v>
      </c>
      <c r="I425" s="92">
        <f t="shared" ref="I425:I426" si="373">L$4</f>
        <v>123.52</v>
      </c>
      <c r="J425" s="93">
        <f t="shared" si="370"/>
        <v>5</v>
      </c>
      <c r="K425" s="91">
        <f t="shared" ref="K425:K426" si="374">J425*I425</f>
        <v>617.6</v>
      </c>
      <c r="L425" s="61">
        <f t="shared" ref="L425:L426" si="375">K425+H425</f>
        <v>617.6</v>
      </c>
    </row>
    <row r="426" spans="1:12" x14ac:dyDescent="0.25">
      <c r="A426" s="19">
        <v>66</v>
      </c>
      <c r="B426" s="78" t="s">
        <v>1047</v>
      </c>
      <c r="C426" s="111">
        <v>1</v>
      </c>
      <c r="D426" s="96">
        <v>0</v>
      </c>
      <c r="E426" s="102">
        <f t="shared" si="371"/>
        <v>1</v>
      </c>
      <c r="F426" s="98" t="s">
        <v>5</v>
      </c>
      <c r="G426" s="91"/>
      <c r="H426" s="91">
        <f t="shared" si="372"/>
        <v>0</v>
      </c>
      <c r="I426" s="92">
        <f t="shared" si="373"/>
        <v>123.52</v>
      </c>
      <c r="J426" s="93">
        <f t="shared" si="370"/>
        <v>5</v>
      </c>
      <c r="K426" s="91">
        <f t="shared" si="374"/>
        <v>617.6</v>
      </c>
      <c r="L426" s="61">
        <f t="shared" si="375"/>
        <v>617.6</v>
      </c>
    </row>
    <row r="427" spans="1:12" x14ac:dyDescent="0.25">
      <c r="A427" s="19">
        <v>67</v>
      </c>
      <c r="B427" s="78" t="s">
        <v>1046</v>
      </c>
      <c r="C427" s="111">
        <v>1</v>
      </c>
      <c r="D427" s="96">
        <v>0</v>
      </c>
      <c r="E427" s="102">
        <f t="shared" si="371"/>
        <v>1</v>
      </c>
      <c r="F427" s="98" t="s">
        <v>5</v>
      </c>
      <c r="G427" s="91"/>
      <c r="H427" s="91">
        <f t="shared" ref="H427:H480" si="376">G427*E427</f>
        <v>0</v>
      </c>
      <c r="I427" s="92">
        <f t="shared" ref="I427:I480" si="377">L$4</f>
        <v>123.52</v>
      </c>
      <c r="J427" s="93">
        <f t="shared" ref="J427:J428" si="378">E427*4.5</f>
        <v>4.5</v>
      </c>
      <c r="K427" s="91">
        <f t="shared" ref="K427:K480" si="379">J427*I427</f>
        <v>555.84</v>
      </c>
      <c r="L427" s="61">
        <f t="shared" ref="L427:L480" si="380">K427+H427</f>
        <v>555.84</v>
      </c>
    </row>
    <row r="428" spans="1:12" x14ac:dyDescent="0.25">
      <c r="A428" s="19">
        <v>68</v>
      </c>
      <c r="B428" s="78" t="s">
        <v>1045</v>
      </c>
      <c r="C428" s="111">
        <v>1</v>
      </c>
      <c r="D428" s="96">
        <v>0</v>
      </c>
      <c r="E428" s="102">
        <f t="shared" si="371"/>
        <v>1</v>
      </c>
      <c r="F428" s="98" t="s">
        <v>5</v>
      </c>
      <c r="G428" s="91"/>
      <c r="H428" s="91">
        <f t="shared" si="376"/>
        <v>0</v>
      </c>
      <c r="I428" s="92">
        <f t="shared" si="377"/>
        <v>123.52</v>
      </c>
      <c r="J428" s="93">
        <f t="shared" si="378"/>
        <v>4.5</v>
      </c>
      <c r="K428" s="91">
        <f t="shared" si="379"/>
        <v>555.84</v>
      </c>
      <c r="L428" s="61">
        <f t="shared" si="380"/>
        <v>555.84</v>
      </c>
    </row>
    <row r="429" spans="1:12" x14ac:dyDescent="0.25">
      <c r="A429" s="19">
        <v>69</v>
      </c>
      <c r="B429" s="78" t="s">
        <v>1044</v>
      </c>
      <c r="C429" s="111">
        <v>1</v>
      </c>
      <c r="D429" s="96">
        <v>0</v>
      </c>
      <c r="E429" s="102">
        <f t="shared" si="371"/>
        <v>1</v>
      </c>
      <c r="F429" s="98" t="s">
        <v>5</v>
      </c>
      <c r="G429" s="91"/>
      <c r="H429" s="91">
        <f t="shared" si="376"/>
        <v>0</v>
      </c>
      <c r="I429" s="92">
        <f t="shared" si="377"/>
        <v>123.52</v>
      </c>
      <c r="J429" s="93">
        <f>E429*2</f>
        <v>2</v>
      </c>
      <c r="K429" s="91">
        <f t="shared" si="379"/>
        <v>247.04</v>
      </c>
      <c r="L429" s="61">
        <f t="shared" si="380"/>
        <v>247.04</v>
      </c>
    </row>
    <row r="430" spans="1:12" x14ac:dyDescent="0.25">
      <c r="A430" s="19">
        <v>70</v>
      </c>
      <c r="B430" s="78" t="s">
        <v>1043</v>
      </c>
      <c r="C430" s="111">
        <v>1</v>
      </c>
      <c r="D430" s="96">
        <v>0</v>
      </c>
      <c r="E430" s="102">
        <f t="shared" si="371"/>
        <v>1</v>
      </c>
      <c r="F430" s="98" t="s">
        <v>5</v>
      </c>
      <c r="G430" s="91"/>
      <c r="H430" s="91">
        <f t="shared" si="376"/>
        <v>0</v>
      </c>
      <c r="I430" s="92">
        <f t="shared" si="377"/>
        <v>123.52</v>
      </c>
      <c r="J430" s="93">
        <f>E430*4.5</f>
        <v>4.5</v>
      </c>
      <c r="K430" s="91">
        <f t="shared" si="379"/>
        <v>555.84</v>
      </c>
      <c r="L430" s="61">
        <f t="shared" si="380"/>
        <v>555.84</v>
      </c>
    </row>
    <row r="431" spans="1:12" x14ac:dyDescent="0.25">
      <c r="A431" s="19">
        <v>71</v>
      </c>
      <c r="B431" s="78" t="s">
        <v>1042</v>
      </c>
      <c r="C431" s="111">
        <v>1</v>
      </c>
      <c r="D431" s="96">
        <v>0</v>
      </c>
      <c r="E431" s="102">
        <f t="shared" si="371"/>
        <v>1</v>
      </c>
      <c r="F431" s="98" t="s">
        <v>5</v>
      </c>
      <c r="G431" s="91"/>
      <c r="H431" s="91">
        <f t="shared" si="376"/>
        <v>0</v>
      </c>
      <c r="I431" s="92">
        <f t="shared" si="377"/>
        <v>123.52</v>
      </c>
      <c r="J431" s="93">
        <f t="shared" ref="J431:J434" si="381">E431*2</f>
        <v>2</v>
      </c>
      <c r="K431" s="91">
        <f t="shared" si="379"/>
        <v>247.04</v>
      </c>
      <c r="L431" s="61">
        <f t="shared" si="380"/>
        <v>247.04</v>
      </c>
    </row>
    <row r="432" spans="1:12" x14ac:dyDescent="0.25">
      <c r="A432" s="19">
        <v>72</v>
      </c>
      <c r="B432" s="78" t="s">
        <v>1041</v>
      </c>
      <c r="C432" s="111">
        <v>1</v>
      </c>
      <c r="D432" s="96">
        <v>0</v>
      </c>
      <c r="E432" s="102">
        <f t="shared" si="371"/>
        <v>1</v>
      </c>
      <c r="F432" s="98" t="s">
        <v>5</v>
      </c>
      <c r="G432" s="91"/>
      <c r="H432" s="91">
        <f t="shared" si="376"/>
        <v>0</v>
      </c>
      <c r="I432" s="92">
        <f t="shared" si="377"/>
        <v>123.52</v>
      </c>
      <c r="J432" s="93">
        <f t="shared" si="381"/>
        <v>2</v>
      </c>
      <c r="K432" s="91">
        <f t="shared" si="379"/>
        <v>247.04</v>
      </c>
      <c r="L432" s="61">
        <f t="shared" si="380"/>
        <v>247.04</v>
      </c>
    </row>
    <row r="433" spans="1:12" x14ac:dyDescent="0.25">
      <c r="A433" s="19">
        <v>73</v>
      </c>
      <c r="B433" s="78" t="s">
        <v>1040</v>
      </c>
      <c r="C433" s="111">
        <v>1</v>
      </c>
      <c r="D433" s="96">
        <v>0</v>
      </c>
      <c r="E433" s="102">
        <f t="shared" si="371"/>
        <v>1</v>
      </c>
      <c r="F433" s="98" t="s">
        <v>5</v>
      </c>
      <c r="G433" s="91"/>
      <c r="H433" s="91">
        <f t="shared" si="376"/>
        <v>0</v>
      </c>
      <c r="I433" s="92">
        <f t="shared" si="377"/>
        <v>123.52</v>
      </c>
      <c r="J433" s="93">
        <f t="shared" si="381"/>
        <v>2</v>
      </c>
      <c r="K433" s="91">
        <f t="shared" si="379"/>
        <v>247.04</v>
      </c>
      <c r="L433" s="61">
        <f t="shared" si="380"/>
        <v>247.04</v>
      </c>
    </row>
    <row r="434" spans="1:12" x14ac:dyDescent="0.25">
      <c r="A434" s="19">
        <v>74</v>
      </c>
      <c r="B434" s="78" t="s">
        <v>1039</v>
      </c>
      <c r="C434" s="111">
        <v>1</v>
      </c>
      <c r="D434" s="96">
        <v>0</v>
      </c>
      <c r="E434" s="102">
        <f t="shared" si="371"/>
        <v>1</v>
      </c>
      <c r="F434" s="98" t="s">
        <v>5</v>
      </c>
      <c r="G434" s="91"/>
      <c r="H434" s="91">
        <f t="shared" si="376"/>
        <v>0</v>
      </c>
      <c r="I434" s="92">
        <f t="shared" si="377"/>
        <v>123.52</v>
      </c>
      <c r="J434" s="93">
        <f t="shared" si="381"/>
        <v>2</v>
      </c>
      <c r="K434" s="91">
        <f t="shared" si="379"/>
        <v>247.04</v>
      </c>
      <c r="L434" s="61">
        <f t="shared" si="380"/>
        <v>247.04</v>
      </c>
    </row>
    <row r="435" spans="1:12" x14ac:dyDescent="0.25">
      <c r="A435" s="19">
        <v>75</v>
      </c>
      <c r="B435" s="78" t="s">
        <v>1038</v>
      </c>
      <c r="C435" s="111">
        <v>1</v>
      </c>
      <c r="D435" s="96">
        <v>0</v>
      </c>
      <c r="E435" s="102">
        <f t="shared" si="371"/>
        <v>1</v>
      </c>
      <c r="F435" s="98" t="s">
        <v>5</v>
      </c>
      <c r="G435" s="91"/>
      <c r="H435" s="91">
        <f t="shared" si="376"/>
        <v>0</v>
      </c>
      <c r="I435" s="92">
        <f t="shared" si="377"/>
        <v>123.52</v>
      </c>
      <c r="J435" s="93">
        <f>E435*4.5</f>
        <v>4.5</v>
      </c>
      <c r="K435" s="91">
        <f t="shared" si="379"/>
        <v>555.84</v>
      </c>
      <c r="L435" s="61">
        <f t="shared" si="380"/>
        <v>555.84</v>
      </c>
    </row>
    <row r="436" spans="1:12" x14ac:dyDescent="0.25">
      <c r="A436" s="19">
        <v>76</v>
      </c>
      <c r="B436" s="78" t="s">
        <v>1037</v>
      </c>
      <c r="C436" s="111">
        <v>1</v>
      </c>
      <c r="D436" s="96">
        <v>0</v>
      </c>
      <c r="E436" s="102">
        <f t="shared" si="371"/>
        <v>1</v>
      </c>
      <c r="F436" s="98" t="s">
        <v>5</v>
      </c>
      <c r="G436" s="91"/>
      <c r="H436" s="91">
        <f t="shared" si="376"/>
        <v>0</v>
      </c>
      <c r="I436" s="92">
        <f t="shared" si="377"/>
        <v>123.52</v>
      </c>
      <c r="J436" s="93">
        <f>E436*4</f>
        <v>4</v>
      </c>
      <c r="K436" s="91">
        <f t="shared" si="379"/>
        <v>494.08</v>
      </c>
      <c r="L436" s="61">
        <f t="shared" si="380"/>
        <v>494.08</v>
      </c>
    </row>
    <row r="437" spans="1:12" x14ac:dyDescent="0.25">
      <c r="A437" s="19">
        <v>77</v>
      </c>
      <c r="B437" s="78" t="s">
        <v>1036</v>
      </c>
      <c r="C437" s="111">
        <v>1</v>
      </c>
      <c r="D437" s="96">
        <v>0</v>
      </c>
      <c r="E437" s="102">
        <f t="shared" si="371"/>
        <v>1</v>
      </c>
      <c r="F437" s="98" t="s">
        <v>5</v>
      </c>
      <c r="G437" s="91"/>
      <c r="H437" s="91">
        <f t="shared" si="376"/>
        <v>0</v>
      </c>
      <c r="I437" s="92">
        <f t="shared" si="377"/>
        <v>123.52</v>
      </c>
      <c r="J437" s="93">
        <f>E437*4</f>
        <v>4</v>
      </c>
      <c r="K437" s="91">
        <f t="shared" si="379"/>
        <v>494.08</v>
      </c>
      <c r="L437" s="61">
        <f t="shared" si="380"/>
        <v>494.08</v>
      </c>
    </row>
    <row r="438" spans="1:12" x14ac:dyDescent="0.25">
      <c r="A438" s="19">
        <v>78</v>
      </c>
      <c r="B438" s="78" t="s">
        <v>1035</v>
      </c>
      <c r="C438" s="111">
        <v>1</v>
      </c>
      <c r="D438" s="96">
        <v>0</v>
      </c>
      <c r="E438" s="102">
        <f t="shared" si="371"/>
        <v>1</v>
      </c>
      <c r="F438" s="98" t="s">
        <v>5</v>
      </c>
      <c r="G438" s="91"/>
      <c r="H438" s="91">
        <f t="shared" si="376"/>
        <v>0</v>
      </c>
      <c r="I438" s="92">
        <f t="shared" si="377"/>
        <v>123.52</v>
      </c>
      <c r="J438" s="93">
        <f>E438*3.3</f>
        <v>3.3</v>
      </c>
      <c r="K438" s="91">
        <f t="shared" si="379"/>
        <v>407.61599999999999</v>
      </c>
      <c r="L438" s="61">
        <f t="shared" si="380"/>
        <v>407.61599999999999</v>
      </c>
    </row>
    <row r="439" spans="1:12" x14ac:dyDescent="0.25">
      <c r="A439" s="19">
        <v>79</v>
      </c>
      <c r="B439" s="78" t="s">
        <v>1034</v>
      </c>
      <c r="C439" s="111">
        <v>1</v>
      </c>
      <c r="D439" s="96">
        <v>0</v>
      </c>
      <c r="E439" s="102">
        <f t="shared" si="371"/>
        <v>1</v>
      </c>
      <c r="F439" s="98" t="s">
        <v>5</v>
      </c>
      <c r="G439" s="91"/>
      <c r="H439" s="91">
        <f t="shared" si="376"/>
        <v>0</v>
      </c>
      <c r="I439" s="92">
        <f t="shared" si="377"/>
        <v>123.52</v>
      </c>
      <c r="J439" s="93">
        <f t="shared" ref="J439:J442" si="382">E439*4.5</f>
        <v>4.5</v>
      </c>
      <c r="K439" s="91">
        <f t="shared" si="379"/>
        <v>555.84</v>
      </c>
      <c r="L439" s="61">
        <f t="shared" si="380"/>
        <v>555.84</v>
      </c>
    </row>
    <row r="440" spans="1:12" x14ac:dyDescent="0.25">
      <c r="A440" s="19">
        <v>80</v>
      </c>
      <c r="B440" s="78" t="s">
        <v>1033</v>
      </c>
      <c r="C440" s="111">
        <v>1</v>
      </c>
      <c r="D440" s="96">
        <v>0</v>
      </c>
      <c r="E440" s="102">
        <f t="shared" si="371"/>
        <v>1</v>
      </c>
      <c r="F440" s="98" t="s">
        <v>5</v>
      </c>
      <c r="G440" s="91"/>
      <c r="H440" s="91">
        <f t="shared" si="376"/>
        <v>0</v>
      </c>
      <c r="I440" s="92">
        <f t="shared" si="377"/>
        <v>123.52</v>
      </c>
      <c r="J440" s="93">
        <f t="shared" si="382"/>
        <v>4.5</v>
      </c>
      <c r="K440" s="91">
        <f t="shared" si="379"/>
        <v>555.84</v>
      </c>
      <c r="L440" s="61">
        <f t="shared" si="380"/>
        <v>555.84</v>
      </c>
    </row>
    <row r="441" spans="1:12" x14ac:dyDescent="0.25">
      <c r="A441" s="19">
        <v>81</v>
      </c>
      <c r="B441" s="78" t="s">
        <v>1032</v>
      </c>
      <c r="C441" s="111">
        <v>1</v>
      </c>
      <c r="D441" s="96">
        <v>0</v>
      </c>
      <c r="E441" s="102">
        <f t="shared" si="371"/>
        <v>1</v>
      </c>
      <c r="F441" s="98" t="s">
        <v>5</v>
      </c>
      <c r="G441" s="91"/>
      <c r="H441" s="91">
        <f t="shared" si="376"/>
        <v>0</v>
      </c>
      <c r="I441" s="92">
        <f t="shared" si="377"/>
        <v>123.52</v>
      </c>
      <c r="J441" s="93">
        <f t="shared" si="382"/>
        <v>4.5</v>
      </c>
      <c r="K441" s="91">
        <f t="shared" si="379"/>
        <v>555.84</v>
      </c>
      <c r="L441" s="61">
        <f t="shared" si="380"/>
        <v>555.84</v>
      </c>
    </row>
    <row r="442" spans="1:12" x14ac:dyDescent="0.25">
      <c r="A442" s="19">
        <v>82</v>
      </c>
      <c r="B442" s="78" t="s">
        <v>1031</v>
      </c>
      <c r="C442" s="111">
        <v>1</v>
      </c>
      <c r="D442" s="96">
        <v>0</v>
      </c>
      <c r="E442" s="102">
        <f t="shared" si="371"/>
        <v>1</v>
      </c>
      <c r="F442" s="98" t="s">
        <v>5</v>
      </c>
      <c r="G442" s="91"/>
      <c r="H442" s="91">
        <f t="shared" si="376"/>
        <v>0</v>
      </c>
      <c r="I442" s="92">
        <f t="shared" si="377"/>
        <v>123.52</v>
      </c>
      <c r="J442" s="93">
        <f t="shared" si="382"/>
        <v>4.5</v>
      </c>
      <c r="K442" s="91">
        <f t="shared" si="379"/>
        <v>555.84</v>
      </c>
      <c r="L442" s="61">
        <f t="shared" si="380"/>
        <v>555.84</v>
      </c>
    </row>
    <row r="443" spans="1:12" x14ac:dyDescent="0.25">
      <c r="A443" s="19">
        <v>83</v>
      </c>
      <c r="B443" s="78" t="s">
        <v>1030</v>
      </c>
      <c r="C443" s="111">
        <v>1</v>
      </c>
      <c r="D443" s="96">
        <v>0</v>
      </c>
      <c r="E443" s="102">
        <f t="shared" si="371"/>
        <v>1</v>
      </c>
      <c r="F443" s="98" t="s">
        <v>5</v>
      </c>
      <c r="G443" s="91"/>
      <c r="H443" s="91">
        <f t="shared" si="376"/>
        <v>0</v>
      </c>
      <c r="I443" s="92">
        <f t="shared" si="377"/>
        <v>123.52</v>
      </c>
      <c r="J443" s="93">
        <f>E443*3.3</f>
        <v>3.3</v>
      </c>
      <c r="K443" s="91">
        <f t="shared" si="379"/>
        <v>407.61599999999999</v>
      </c>
      <c r="L443" s="61">
        <f t="shared" si="380"/>
        <v>407.61599999999999</v>
      </c>
    </row>
    <row r="444" spans="1:12" x14ac:dyDescent="0.25">
      <c r="A444" s="19">
        <v>84</v>
      </c>
      <c r="B444" s="78" t="s">
        <v>1029</v>
      </c>
      <c r="C444" s="111">
        <v>1</v>
      </c>
      <c r="D444" s="96">
        <v>0</v>
      </c>
      <c r="E444" s="102">
        <f t="shared" si="371"/>
        <v>1</v>
      </c>
      <c r="F444" s="98" t="s">
        <v>5</v>
      </c>
      <c r="G444" s="91"/>
      <c r="H444" s="91">
        <f t="shared" si="376"/>
        <v>0</v>
      </c>
      <c r="I444" s="92">
        <f t="shared" si="377"/>
        <v>123.52</v>
      </c>
      <c r="J444" s="93">
        <f t="shared" ref="J444:J445" si="383">E444*4.5</f>
        <v>4.5</v>
      </c>
      <c r="K444" s="91">
        <f t="shared" si="379"/>
        <v>555.84</v>
      </c>
      <c r="L444" s="61">
        <f t="shared" si="380"/>
        <v>555.84</v>
      </c>
    </row>
    <row r="445" spans="1:12" x14ac:dyDescent="0.25">
      <c r="A445" s="19">
        <v>85</v>
      </c>
      <c r="B445" s="78" t="s">
        <v>1028</v>
      </c>
      <c r="C445" s="111">
        <v>1</v>
      </c>
      <c r="D445" s="96">
        <v>0</v>
      </c>
      <c r="E445" s="102">
        <f t="shared" si="371"/>
        <v>1</v>
      </c>
      <c r="F445" s="98" t="s">
        <v>5</v>
      </c>
      <c r="G445" s="91"/>
      <c r="H445" s="91">
        <f t="shared" si="376"/>
        <v>0</v>
      </c>
      <c r="I445" s="92">
        <f t="shared" si="377"/>
        <v>123.52</v>
      </c>
      <c r="J445" s="93">
        <f t="shared" si="383"/>
        <v>4.5</v>
      </c>
      <c r="K445" s="91">
        <f t="shared" si="379"/>
        <v>555.84</v>
      </c>
      <c r="L445" s="61">
        <f t="shared" si="380"/>
        <v>555.84</v>
      </c>
    </row>
    <row r="446" spans="1:12" x14ac:dyDescent="0.25">
      <c r="A446" s="19">
        <v>86</v>
      </c>
      <c r="B446" s="78" t="s">
        <v>1027</v>
      </c>
      <c r="C446" s="111">
        <v>1</v>
      </c>
      <c r="D446" s="96">
        <v>0</v>
      </c>
      <c r="E446" s="102">
        <f t="shared" si="371"/>
        <v>1</v>
      </c>
      <c r="F446" s="98" t="s">
        <v>5</v>
      </c>
      <c r="G446" s="91"/>
      <c r="H446" s="91">
        <f t="shared" si="376"/>
        <v>0</v>
      </c>
      <c r="I446" s="92">
        <f t="shared" si="377"/>
        <v>123.52</v>
      </c>
      <c r="J446" s="93">
        <f>E446*2</f>
        <v>2</v>
      </c>
      <c r="K446" s="91">
        <f t="shared" si="379"/>
        <v>247.04</v>
      </c>
      <c r="L446" s="61">
        <f t="shared" si="380"/>
        <v>247.04</v>
      </c>
    </row>
    <row r="447" spans="1:12" x14ac:dyDescent="0.25">
      <c r="A447" s="19">
        <v>87</v>
      </c>
      <c r="B447" s="78" t="s">
        <v>1026</v>
      </c>
      <c r="C447" s="111">
        <v>1</v>
      </c>
      <c r="D447" s="96">
        <v>0</v>
      </c>
      <c r="E447" s="102">
        <f t="shared" si="371"/>
        <v>1</v>
      </c>
      <c r="F447" s="98" t="s">
        <v>5</v>
      </c>
      <c r="G447" s="91"/>
      <c r="H447" s="91">
        <f t="shared" si="376"/>
        <v>0</v>
      </c>
      <c r="I447" s="92">
        <f t="shared" si="377"/>
        <v>123.52</v>
      </c>
      <c r="J447" s="93">
        <f>E447*2.9</f>
        <v>2.9</v>
      </c>
      <c r="K447" s="91">
        <f t="shared" si="379"/>
        <v>358.20799999999997</v>
      </c>
      <c r="L447" s="61">
        <f t="shared" si="380"/>
        <v>358.20799999999997</v>
      </c>
    </row>
    <row r="448" spans="1:12" x14ac:dyDescent="0.25">
      <c r="A448" s="19">
        <v>88</v>
      </c>
      <c r="B448" s="78" t="s">
        <v>1025</v>
      </c>
      <c r="C448" s="111">
        <v>1</v>
      </c>
      <c r="D448" s="96">
        <v>0</v>
      </c>
      <c r="E448" s="102">
        <f t="shared" si="371"/>
        <v>1</v>
      </c>
      <c r="F448" s="98" t="s">
        <v>5</v>
      </c>
      <c r="G448" s="91"/>
      <c r="H448" s="91">
        <f t="shared" si="376"/>
        <v>0</v>
      </c>
      <c r="I448" s="92">
        <f t="shared" si="377"/>
        <v>123.52</v>
      </c>
      <c r="J448" s="93">
        <f>E448*4</f>
        <v>4</v>
      </c>
      <c r="K448" s="91">
        <f t="shared" si="379"/>
        <v>494.08</v>
      </c>
      <c r="L448" s="61">
        <f t="shared" si="380"/>
        <v>494.08</v>
      </c>
    </row>
    <row r="449" spans="1:12" x14ac:dyDescent="0.25">
      <c r="A449" s="19">
        <v>89</v>
      </c>
      <c r="B449" s="78" t="s">
        <v>1024</v>
      </c>
      <c r="C449" s="111">
        <v>1</v>
      </c>
      <c r="D449" s="96">
        <v>0</v>
      </c>
      <c r="E449" s="102">
        <f t="shared" si="371"/>
        <v>1</v>
      </c>
      <c r="F449" s="98" t="s">
        <v>5</v>
      </c>
      <c r="G449" s="91"/>
      <c r="H449" s="91">
        <f t="shared" si="376"/>
        <v>0</v>
      </c>
      <c r="I449" s="92">
        <f t="shared" si="377"/>
        <v>123.52</v>
      </c>
      <c r="J449" s="93">
        <f t="shared" ref="J449" si="384">E449*2.9</f>
        <v>2.9</v>
      </c>
      <c r="K449" s="91">
        <f t="shared" si="379"/>
        <v>358.20799999999997</v>
      </c>
      <c r="L449" s="61">
        <f t="shared" si="380"/>
        <v>358.20799999999997</v>
      </c>
    </row>
    <row r="450" spans="1:12" x14ac:dyDescent="0.25">
      <c r="A450" s="19">
        <v>90</v>
      </c>
      <c r="B450" s="78" t="s">
        <v>1023</v>
      </c>
      <c r="C450" s="111">
        <v>1</v>
      </c>
      <c r="D450" s="96">
        <v>0</v>
      </c>
      <c r="E450" s="102">
        <f t="shared" si="371"/>
        <v>1</v>
      </c>
      <c r="F450" s="98" t="s">
        <v>5</v>
      </c>
      <c r="G450" s="91"/>
      <c r="H450" s="91">
        <f t="shared" si="376"/>
        <v>0</v>
      </c>
      <c r="I450" s="92">
        <f t="shared" si="377"/>
        <v>123.52</v>
      </c>
      <c r="J450" s="93">
        <f t="shared" ref="J450:J451" si="385">E450*4.5</f>
        <v>4.5</v>
      </c>
      <c r="K450" s="91">
        <f t="shared" si="379"/>
        <v>555.84</v>
      </c>
      <c r="L450" s="61">
        <f t="shared" si="380"/>
        <v>555.84</v>
      </c>
    </row>
    <row r="451" spans="1:12" x14ac:dyDescent="0.25">
      <c r="A451" s="19">
        <v>91</v>
      </c>
      <c r="B451" s="78" t="s">
        <v>1022</v>
      </c>
      <c r="C451" s="111">
        <v>1</v>
      </c>
      <c r="D451" s="96">
        <v>0</v>
      </c>
      <c r="E451" s="102">
        <f t="shared" si="371"/>
        <v>1</v>
      </c>
      <c r="F451" s="98" t="s">
        <v>5</v>
      </c>
      <c r="G451" s="91"/>
      <c r="H451" s="91">
        <f t="shared" si="376"/>
        <v>0</v>
      </c>
      <c r="I451" s="92">
        <f t="shared" si="377"/>
        <v>123.52</v>
      </c>
      <c r="J451" s="93">
        <f t="shared" si="385"/>
        <v>4.5</v>
      </c>
      <c r="K451" s="91">
        <f t="shared" si="379"/>
        <v>555.84</v>
      </c>
      <c r="L451" s="61">
        <f t="shared" si="380"/>
        <v>555.84</v>
      </c>
    </row>
    <row r="452" spans="1:12" x14ac:dyDescent="0.25">
      <c r="A452" s="19">
        <v>92</v>
      </c>
      <c r="B452" s="78" t="s">
        <v>1021</v>
      </c>
      <c r="C452" s="111">
        <v>1</v>
      </c>
      <c r="D452" s="96">
        <v>0</v>
      </c>
      <c r="E452" s="102">
        <f t="shared" si="371"/>
        <v>1</v>
      </c>
      <c r="F452" s="98" t="s">
        <v>5</v>
      </c>
      <c r="G452" s="91"/>
      <c r="H452" s="91">
        <f t="shared" si="376"/>
        <v>0</v>
      </c>
      <c r="I452" s="92">
        <f t="shared" si="377"/>
        <v>123.52</v>
      </c>
      <c r="J452" s="93">
        <f t="shared" ref="J452:J453" si="386">E452*3.3</f>
        <v>3.3</v>
      </c>
      <c r="K452" s="91">
        <f t="shared" si="379"/>
        <v>407.61599999999999</v>
      </c>
      <c r="L452" s="61">
        <f t="shared" si="380"/>
        <v>407.61599999999999</v>
      </c>
    </row>
    <row r="453" spans="1:12" x14ac:dyDescent="0.25">
      <c r="A453" s="19">
        <v>93</v>
      </c>
      <c r="B453" s="78" t="s">
        <v>1020</v>
      </c>
      <c r="C453" s="111">
        <v>1</v>
      </c>
      <c r="D453" s="96">
        <v>0</v>
      </c>
      <c r="E453" s="102">
        <f t="shared" si="371"/>
        <v>1</v>
      </c>
      <c r="F453" s="98" t="s">
        <v>5</v>
      </c>
      <c r="G453" s="91"/>
      <c r="H453" s="91">
        <f t="shared" si="376"/>
        <v>0</v>
      </c>
      <c r="I453" s="92">
        <f t="shared" si="377"/>
        <v>123.52</v>
      </c>
      <c r="J453" s="93">
        <f t="shared" si="386"/>
        <v>3.3</v>
      </c>
      <c r="K453" s="91">
        <f t="shared" si="379"/>
        <v>407.61599999999999</v>
      </c>
      <c r="L453" s="61">
        <f t="shared" si="380"/>
        <v>407.61599999999999</v>
      </c>
    </row>
    <row r="454" spans="1:12" x14ac:dyDescent="0.25">
      <c r="A454" s="19">
        <v>94</v>
      </c>
      <c r="B454" s="78" t="s">
        <v>1019</v>
      </c>
      <c r="C454" s="111">
        <v>1</v>
      </c>
      <c r="D454" s="96">
        <v>0</v>
      </c>
      <c r="E454" s="102">
        <f t="shared" si="371"/>
        <v>1</v>
      </c>
      <c r="F454" s="98" t="s">
        <v>5</v>
      </c>
      <c r="G454" s="91"/>
      <c r="H454" s="91">
        <f t="shared" si="376"/>
        <v>0</v>
      </c>
      <c r="I454" s="92">
        <f t="shared" si="377"/>
        <v>123.52</v>
      </c>
      <c r="J454" s="93">
        <f t="shared" ref="J454:J455" si="387">E454*4.5</f>
        <v>4.5</v>
      </c>
      <c r="K454" s="91">
        <f t="shared" si="379"/>
        <v>555.84</v>
      </c>
      <c r="L454" s="61">
        <f t="shared" si="380"/>
        <v>555.84</v>
      </c>
    </row>
    <row r="455" spans="1:12" x14ac:dyDescent="0.25">
      <c r="A455" s="19">
        <v>95</v>
      </c>
      <c r="B455" s="78" t="s">
        <v>1018</v>
      </c>
      <c r="C455" s="111">
        <v>1</v>
      </c>
      <c r="D455" s="96">
        <v>0</v>
      </c>
      <c r="E455" s="102">
        <f t="shared" si="371"/>
        <v>1</v>
      </c>
      <c r="F455" s="98" t="s">
        <v>5</v>
      </c>
      <c r="G455" s="91"/>
      <c r="H455" s="91">
        <f t="shared" si="376"/>
        <v>0</v>
      </c>
      <c r="I455" s="92">
        <f t="shared" si="377"/>
        <v>123.52</v>
      </c>
      <c r="J455" s="93">
        <f t="shared" si="387"/>
        <v>4.5</v>
      </c>
      <c r="K455" s="91">
        <f t="shared" si="379"/>
        <v>555.84</v>
      </c>
      <c r="L455" s="61">
        <f t="shared" si="380"/>
        <v>555.84</v>
      </c>
    </row>
    <row r="456" spans="1:12" x14ac:dyDescent="0.25">
      <c r="A456" s="19">
        <v>96</v>
      </c>
      <c r="B456" s="78" t="s">
        <v>1017</v>
      </c>
      <c r="C456" s="111">
        <v>1</v>
      </c>
      <c r="D456" s="96">
        <v>0</v>
      </c>
      <c r="E456" s="102">
        <f t="shared" si="371"/>
        <v>1</v>
      </c>
      <c r="F456" s="98" t="s">
        <v>5</v>
      </c>
      <c r="G456" s="91"/>
      <c r="H456" s="91">
        <f t="shared" si="376"/>
        <v>0</v>
      </c>
      <c r="I456" s="92">
        <f t="shared" si="377"/>
        <v>123.52</v>
      </c>
      <c r="J456" s="93">
        <f>E456*3.3</f>
        <v>3.3</v>
      </c>
      <c r="K456" s="91">
        <f t="shared" si="379"/>
        <v>407.61599999999999</v>
      </c>
      <c r="L456" s="61">
        <f t="shared" si="380"/>
        <v>407.61599999999999</v>
      </c>
    </row>
    <row r="457" spans="1:12" x14ac:dyDescent="0.25">
      <c r="A457" s="19">
        <v>97</v>
      </c>
      <c r="B457" s="78" t="s">
        <v>1016</v>
      </c>
      <c r="C457" s="111">
        <v>1</v>
      </c>
      <c r="D457" s="96">
        <v>0</v>
      </c>
      <c r="E457" s="102">
        <f t="shared" si="371"/>
        <v>1</v>
      </c>
      <c r="F457" s="98" t="s">
        <v>5</v>
      </c>
      <c r="G457" s="91"/>
      <c r="H457" s="91">
        <f t="shared" si="376"/>
        <v>0</v>
      </c>
      <c r="I457" s="92">
        <f t="shared" si="377"/>
        <v>123.52</v>
      </c>
      <c r="J457" s="93">
        <f t="shared" ref="J457:J458" si="388">E457*2.9</f>
        <v>2.9</v>
      </c>
      <c r="K457" s="91">
        <f t="shared" si="379"/>
        <v>358.20799999999997</v>
      </c>
      <c r="L457" s="61">
        <f t="shared" si="380"/>
        <v>358.20799999999997</v>
      </c>
    </row>
    <row r="458" spans="1:12" x14ac:dyDescent="0.25">
      <c r="A458" s="19">
        <v>98</v>
      </c>
      <c r="B458" s="78" t="s">
        <v>1015</v>
      </c>
      <c r="C458" s="111">
        <v>1</v>
      </c>
      <c r="D458" s="96">
        <v>0</v>
      </c>
      <c r="E458" s="102">
        <f t="shared" si="371"/>
        <v>1</v>
      </c>
      <c r="F458" s="98" t="s">
        <v>5</v>
      </c>
      <c r="G458" s="91"/>
      <c r="H458" s="91">
        <f t="shared" si="376"/>
        <v>0</v>
      </c>
      <c r="I458" s="92">
        <f t="shared" si="377"/>
        <v>123.52</v>
      </c>
      <c r="J458" s="93">
        <f t="shared" si="388"/>
        <v>2.9</v>
      </c>
      <c r="K458" s="91">
        <f t="shared" si="379"/>
        <v>358.20799999999997</v>
      </c>
      <c r="L458" s="61">
        <f t="shared" si="380"/>
        <v>358.20799999999997</v>
      </c>
    </row>
    <row r="459" spans="1:12" x14ac:dyDescent="0.25">
      <c r="A459" s="19">
        <v>99</v>
      </c>
      <c r="B459" s="78" t="s">
        <v>1014</v>
      </c>
      <c r="C459" s="111">
        <v>1</v>
      </c>
      <c r="D459" s="96">
        <v>0</v>
      </c>
      <c r="E459" s="102">
        <f t="shared" si="371"/>
        <v>1</v>
      </c>
      <c r="F459" s="98" t="s">
        <v>5</v>
      </c>
      <c r="G459" s="91"/>
      <c r="H459" s="91">
        <f t="shared" ref="H459" si="389">G459*E459</f>
        <v>0</v>
      </c>
      <c r="I459" s="92">
        <f t="shared" ref="I459" si="390">L$4</f>
        <v>123.52</v>
      </c>
      <c r="J459" s="93">
        <f t="shared" ref="J459" si="391">E459*2.9</f>
        <v>2.9</v>
      </c>
      <c r="K459" s="91">
        <f t="shared" ref="K459" si="392">J459*I459</f>
        <v>358.20799999999997</v>
      </c>
      <c r="L459" s="61">
        <f t="shared" ref="L459" si="393">K459+H459</f>
        <v>358.20799999999997</v>
      </c>
    </row>
    <row r="460" spans="1:12" x14ac:dyDescent="0.25">
      <c r="A460" s="19">
        <v>100</v>
      </c>
      <c r="B460" s="78" t="s">
        <v>1013</v>
      </c>
      <c r="C460" s="111">
        <v>1</v>
      </c>
      <c r="D460" s="96">
        <v>0</v>
      </c>
      <c r="E460" s="102">
        <f t="shared" si="371"/>
        <v>1</v>
      </c>
      <c r="F460" s="98" t="s">
        <v>5</v>
      </c>
      <c r="G460" s="91"/>
      <c r="H460" s="91">
        <f t="shared" ref="H460:H464" si="394">G460*E460</f>
        <v>0</v>
      </c>
      <c r="I460" s="92">
        <f t="shared" ref="I460:I464" si="395">L$4</f>
        <v>123.52</v>
      </c>
      <c r="J460" s="93">
        <f>E460*4</f>
        <v>4</v>
      </c>
      <c r="K460" s="91">
        <f t="shared" ref="K460:K464" si="396">J460*I460</f>
        <v>494.08</v>
      </c>
      <c r="L460" s="61">
        <f t="shared" ref="L460:L464" si="397">K460+H460</f>
        <v>494.08</v>
      </c>
    </row>
    <row r="461" spans="1:12" x14ac:dyDescent="0.25">
      <c r="A461" s="19">
        <v>101</v>
      </c>
      <c r="B461" s="78" t="s">
        <v>1012</v>
      </c>
      <c r="C461" s="111">
        <v>1</v>
      </c>
      <c r="D461" s="96">
        <v>0</v>
      </c>
      <c r="E461" s="102">
        <f t="shared" si="371"/>
        <v>1</v>
      </c>
      <c r="F461" s="98" t="s">
        <v>5</v>
      </c>
      <c r="G461" s="91"/>
      <c r="H461" s="91">
        <f t="shared" si="394"/>
        <v>0</v>
      </c>
      <c r="I461" s="92">
        <f t="shared" si="395"/>
        <v>123.52</v>
      </c>
      <c r="J461" s="93">
        <f t="shared" ref="J461:J464" si="398">E461*4.5</f>
        <v>4.5</v>
      </c>
      <c r="K461" s="91">
        <f t="shared" si="396"/>
        <v>555.84</v>
      </c>
      <c r="L461" s="61">
        <f t="shared" si="397"/>
        <v>555.84</v>
      </c>
    </row>
    <row r="462" spans="1:12" x14ac:dyDescent="0.25">
      <c r="A462" s="19">
        <v>102</v>
      </c>
      <c r="B462" s="78" t="s">
        <v>1011</v>
      </c>
      <c r="C462" s="111">
        <v>1</v>
      </c>
      <c r="D462" s="96">
        <v>0</v>
      </c>
      <c r="E462" s="102">
        <f t="shared" si="371"/>
        <v>1</v>
      </c>
      <c r="F462" s="98" t="s">
        <v>5</v>
      </c>
      <c r="G462" s="91"/>
      <c r="H462" s="91">
        <f t="shared" si="394"/>
        <v>0</v>
      </c>
      <c r="I462" s="92">
        <f t="shared" si="395"/>
        <v>123.52</v>
      </c>
      <c r="J462" s="93">
        <f t="shared" si="398"/>
        <v>4.5</v>
      </c>
      <c r="K462" s="91">
        <f t="shared" si="396"/>
        <v>555.84</v>
      </c>
      <c r="L462" s="61">
        <f t="shared" si="397"/>
        <v>555.84</v>
      </c>
    </row>
    <row r="463" spans="1:12" x14ac:dyDescent="0.25">
      <c r="A463" s="19">
        <v>103</v>
      </c>
      <c r="B463" s="78" t="s">
        <v>1010</v>
      </c>
      <c r="C463" s="111">
        <v>1</v>
      </c>
      <c r="D463" s="96">
        <v>0</v>
      </c>
      <c r="E463" s="102">
        <f t="shared" si="371"/>
        <v>1</v>
      </c>
      <c r="F463" s="98" t="s">
        <v>5</v>
      </c>
      <c r="G463" s="91"/>
      <c r="H463" s="91">
        <f t="shared" si="394"/>
        <v>0</v>
      </c>
      <c r="I463" s="92">
        <f t="shared" si="395"/>
        <v>123.52</v>
      </c>
      <c r="J463" s="93">
        <f t="shared" si="398"/>
        <v>4.5</v>
      </c>
      <c r="K463" s="91">
        <f t="shared" si="396"/>
        <v>555.84</v>
      </c>
      <c r="L463" s="61">
        <f t="shared" si="397"/>
        <v>555.84</v>
      </c>
    </row>
    <row r="464" spans="1:12" x14ac:dyDescent="0.25">
      <c r="A464" s="19">
        <v>104</v>
      </c>
      <c r="B464" s="78" t="s">
        <v>1009</v>
      </c>
      <c r="C464" s="111">
        <v>1</v>
      </c>
      <c r="D464" s="96">
        <v>0</v>
      </c>
      <c r="E464" s="102">
        <f t="shared" si="371"/>
        <v>1</v>
      </c>
      <c r="F464" s="98" t="s">
        <v>5</v>
      </c>
      <c r="G464" s="91"/>
      <c r="H464" s="91">
        <f t="shared" si="394"/>
        <v>0</v>
      </c>
      <c r="I464" s="92">
        <f t="shared" si="395"/>
        <v>123.52</v>
      </c>
      <c r="J464" s="93">
        <f t="shared" si="398"/>
        <v>4.5</v>
      </c>
      <c r="K464" s="91">
        <f t="shared" si="396"/>
        <v>555.84</v>
      </c>
      <c r="L464" s="61">
        <f t="shared" si="397"/>
        <v>555.84</v>
      </c>
    </row>
    <row r="465" spans="1:12" x14ac:dyDescent="0.25">
      <c r="A465" s="19">
        <v>105</v>
      </c>
      <c r="B465" s="78" t="s">
        <v>1008</v>
      </c>
      <c r="C465" s="111">
        <v>1</v>
      </c>
      <c r="D465" s="96">
        <v>0</v>
      </c>
      <c r="E465" s="102">
        <f t="shared" si="371"/>
        <v>1</v>
      </c>
      <c r="F465" s="98" t="s">
        <v>5</v>
      </c>
      <c r="G465" s="91"/>
      <c r="H465" s="91">
        <f t="shared" si="376"/>
        <v>0</v>
      </c>
      <c r="I465" s="92">
        <f t="shared" si="377"/>
        <v>123.52</v>
      </c>
      <c r="J465" s="93">
        <f>E465*2.9</f>
        <v>2.9</v>
      </c>
      <c r="K465" s="91">
        <f t="shared" si="379"/>
        <v>358.20799999999997</v>
      </c>
      <c r="L465" s="61">
        <f t="shared" si="380"/>
        <v>358.20799999999997</v>
      </c>
    </row>
    <row r="466" spans="1:12" x14ac:dyDescent="0.25">
      <c r="A466" s="19">
        <v>106</v>
      </c>
      <c r="B466" s="78" t="s">
        <v>1007</v>
      </c>
      <c r="C466" s="111">
        <v>1</v>
      </c>
      <c r="D466" s="96">
        <v>0</v>
      </c>
      <c r="E466" s="102">
        <f t="shared" si="371"/>
        <v>1</v>
      </c>
      <c r="F466" s="98" t="s">
        <v>5</v>
      </c>
      <c r="G466" s="91"/>
      <c r="H466" s="91">
        <f t="shared" ref="H466" si="399">G466*E466</f>
        <v>0</v>
      </c>
      <c r="I466" s="92">
        <f t="shared" ref="I466" si="400">L$4</f>
        <v>123.52</v>
      </c>
      <c r="J466" s="93">
        <f>E466*5</f>
        <v>5</v>
      </c>
      <c r="K466" s="91">
        <f t="shared" ref="K466" si="401">J466*I466</f>
        <v>617.6</v>
      </c>
      <c r="L466" s="61">
        <f t="shared" ref="L466" si="402">K466+H466</f>
        <v>617.6</v>
      </c>
    </row>
    <row r="467" spans="1:12" x14ac:dyDescent="0.25">
      <c r="A467" s="19">
        <v>107</v>
      </c>
      <c r="B467" s="78" t="s">
        <v>1006</v>
      </c>
      <c r="C467" s="111">
        <v>1</v>
      </c>
      <c r="D467" s="96">
        <v>0</v>
      </c>
      <c r="E467" s="102">
        <f t="shared" si="371"/>
        <v>1</v>
      </c>
      <c r="F467" s="98" t="s">
        <v>5</v>
      </c>
      <c r="G467" s="91"/>
      <c r="H467" s="91">
        <f t="shared" si="376"/>
        <v>0</v>
      </c>
      <c r="I467" s="92">
        <f t="shared" si="377"/>
        <v>123.52</v>
      </c>
      <c r="J467" s="93">
        <f>E467*4.5</f>
        <v>4.5</v>
      </c>
      <c r="K467" s="91">
        <f t="shared" si="379"/>
        <v>555.84</v>
      </c>
      <c r="L467" s="61">
        <f t="shared" si="380"/>
        <v>555.84</v>
      </c>
    </row>
    <row r="468" spans="1:12" x14ac:dyDescent="0.25">
      <c r="A468" s="19">
        <v>108</v>
      </c>
      <c r="B468" s="78" t="s">
        <v>1005</v>
      </c>
      <c r="C468" s="111">
        <v>1</v>
      </c>
      <c r="D468" s="96">
        <v>0</v>
      </c>
      <c r="E468" s="102">
        <f t="shared" si="371"/>
        <v>1</v>
      </c>
      <c r="F468" s="98" t="s">
        <v>5</v>
      </c>
      <c r="G468" s="91"/>
      <c r="H468" s="91">
        <f t="shared" si="376"/>
        <v>0</v>
      </c>
      <c r="I468" s="92">
        <f t="shared" si="377"/>
        <v>123.52</v>
      </c>
      <c r="J468" s="93">
        <f>E468*5</f>
        <v>5</v>
      </c>
      <c r="K468" s="91">
        <f t="shared" si="379"/>
        <v>617.6</v>
      </c>
      <c r="L468" s="61">
        <f t="shared" si="380"/>
        <v>617.6</v>
      </c>
    </row>
    <row r="469" spans="1:12" x14ac:dyDescent="0.25">
      <c r="A469" s="19">
        <v>109</v>
      </c>
      <c r="B469" s="78" t="s">
        <v>1004</v>
      </c>
      <c r="C469" s="111">
        <v>1</v>
      </c>
      <c r="D469" s="96">
        <v>0</v>
      </c>
      <c r="E469" s="102">
        <f t="shared" si="371"/>
        <v>1</v>
      </c>
      <c r="F469" s="98" t="s">
        <v>5</v>
      </c>
      <c r="G469" s="91"/>
      <c r="H469" s="91">
        <f t="shared" ref="H469" si="403">G469*E469</f>
        <v>0</v>
      </c>
      <c r="I469" s="92">
        <f t="shared" ref="I469" si="404">L$4</f>
        <v>123.52</v>
      </c>
      <c r="J469" s="93">
        <f>E469*4</f>
        <v>4</v>
      </c>
      <c r="K469" s="91">
        <f t="shared" ref="K469" si="405">J469*I469</f>
        <v>494.08</v>
      </c>
      <c r="L469" s="61">
        <f t="shared" ref="L469" si="406">K469+H469</f>
        <v>494.08</v>
      </c>
    </row>
    <row r="470" spans="1:12" x14ac:dyDescent="0.25">
      <c r="A470" s="19">
        <v>110</v>
      </c>
      <c r="B470" s="78" t="s">
        <v>1003</v>
      </c>
      <c r="C470" s="111">
        <v>1</v>
      </c>
      <c r="D470" s="96">
        <v>0</v>
      </c>
      <c r="E470" s="102">
        <f t="shared" si="371"/>
        <v>1</v>
      </c>
      <c r="F470" s="98" t="s">
        <v>5</v>
      </c>
      <c r="G470" s="91"/>
      <c r="H470" s="91">
        <f t="shared" ref="H470" si="407">G470*E470</f>
        <v>0</v>
      </c>
      <c r="I470" s="92">
        <f t="shared" ref="I470" si="408">L$4</f>
        <v>123.52</v>
      </c>
      <c r="J470" s="93">
        <f>E470*4</f>
        <v>4</v>
      </c>
      <c r="K470" s="91">
        <f t="shared" ref="K470" si="409">J470*I470</f>
        <v>494.08</v>
      </c>
      <c r="L470" s="61">
        <f t="shared" ref="L470" si="410">K470+H470</f>
        <v>494.08</v>
      </c>
    </row>
    <row r="471" spans="1:12" x14ac:dyDescent="0.25">
      <c r="A471" s="19">
        <v>111</v>
      </c>
      <c r="B471" s="78" t="s">
        <v>1002</v>
      </c>
      <c r="C471" s="111">
        <v>1</v>
      </c>
      <c r="D471" s="96">
        <v>0</v>
      </c>
      <c r="E471" s="102">
        <f t="shared" si="371"/>
        <v>1</v>
      </c>
      <c r="F471" s="98" t="s">
        <v>5</v>
      </c>
      <c r="G471" s="91"/>
      <c r="H471" s="91">
        <f t="shared" si="376"/>
        <v>0</v>
      </c>
      <c r="I471" s="92">
        <f t="shared" si="377"/>
        <v>123.52</v>
      </c>
      <c r="J471" s="93">
        <f>E471*4</f>
        <v>4</v>
      </c>
      <c r="K471" s="91">
        <f t="shared" si="379"/>
        <v>494.08</v>
      </c>
      <c r="L471" s="61">
        <f t="shared" si="380"/>
        <v>494.08</v>
      </c>
    </row>
    <row r="472" spans="1:12" x14ac:dyDescent="0.25">
      <c r="A472" s="19">
        <v>112</v>
      </c>
      <c r="B472" s="78" t="s">
        <v>1001</v>
      </c>
      <c r="C472" s="111">
        <v>1</v>
      </c>
      <c r="D472" s="96">
        <v>0</v>
      </c>
      <c r="E472" s="102">
        <f t="shared" si="371"/>
        <v>1</v>
      </c>
      <c r="F472" s="98" t="s">
        <v>5</v>
      </c>
      <c r="G472" s="91"/>
      <c r="H472" s="91">
        <f t="shared" si="376"/>
        <v>0</v>
      </c>
      <c r="I472" s="92">
        <f t="shared" si="377"/>
        <v>123.52</v>
      </c>
      <c r="J472" s="93">
        <f>E472*4.5</f>
        <v>4.5</v>
      </c>
      <c r="K472" s="91">
        <f t="shared" si="379"/>
        <v>555.84</v>
      </c>
      <c r="L472" s="61">
        <f t="shared" si="380"/>
        <v>555.84</v>
      </c>
    </row>
    <row r="473" spans="1:12" x14ac:dyDescent="0.25">
      <c r="A473" s="19">
        <v>113</v>
      </c>
      <c r="B473" s="78" t="s">
        <v>1000</v>
      </c>
      <c r="C473" s="111">
        <v>1</v>
      </c>
      <c r="D473" s="96">
        <v>0</v>
      </c>
      <c r="E473" s="102">
        <f t="shared" si="371"/>
        <v>1</v>
      </c>
      <c r="F473" s="98" t="s">
        <v>5</v>
      </c>
      <c r="G473" s="91"/>
      <c r="H473" s="91">
        <f t="shared" si="376"/>
        <v>0</v>
      </c>
      <c r="I473" s="92">
        <f t="shared" si="377"/>
        <v>123.52</v>
      </c>
      <c r="J473" s="93">
        <f>E473*3.3</f>
        <v>3.3</v>
      </c>
      <c r="K473" s="91">
        <f t="shared" si="379"/>
        <v>407.61599999999999</v>
      </c>
      <c r="L473" s="61">
        <f t="shared" si="380"/>
        <v>407.61599999999999</v>
      </c>
    </row>
    <row r="474" spans="1:12" x14ac:dyDescent="0.25">
      <c r="A474" s="19">
        <v>114</v>
      </c>
      <c r="B474" s="78" t="s">
        <v>999</v>
      </c>
      <c r="C474" s="111">
        <v>1</v>
      </c>
      <c r="D474" s="96">
        <v>0</v>
      </c>
      <c r="E474" s="102">
        <f t="shared" si="371"/>
        <v>1</v>
      </c>
      <c r="F474" s="98" t="s">
        <v>5</v>
      </c>
      <c r="G474" s="91"/>
      <c r="H474" s="91">
        <f t="shared" si="376"/>
        <v>0</v>
      </c>
      <c r="I474" s="92">
        <f t="shared" si="377"/>
        <v>123.52</v>
      </c>
      <c r="J474" s="93">
        <f>E474*2.9</f>
        <v>2.9</v>
      </c>
      <c r="K474" s="91">
        <f t="shared" si="379"/>
        <v>358.20799999999997</v>
      </c>
      <c r="L474" s="61">
        <f t="shared" si="380"/>
        <v>358.20799999999997</v>
      </c>
    </row>
    <row r="475" spans="1:12" x14ac:dyDescent="0.25">
      <c r="A475" s="19">
        <v>115</v>
      </c>
      <c r="B475" s="78" t="s">
        <v>998</v>
      </c>
      <c r="C475" s="111">
        <v>1</v>
      </c>
      <c r="D475" s="96">
        <v>0</v>
      </c>
      <c r="E475" s="102">
        <f t="shared" si="371"/>
        <v>1</v>
      </c>
      <c r="F475" s="98" t="s">
        <v>5</v>
      </c>
      <c r="G475" s="91"/>
      <c r="H475" s="91">
        <f t="shared" ref="H475:H476" si="411">G475*E475</f>
        <v>0</v>
      </c>
      <c r="I475" s="92">
        <f t="shared" ref="I475:I476" si="412">L$4</f>
        <v>123.52</v>
      </c>
      <c r="J475" s="93">
        <f>E475*2</f>
        <v>2</v>
      </c>
      <c r="K475" s="91">
        <f t="shared" ref="K475:K476" si="413">J475*I475</f>
        <v>247.04</v>
      </c>
      <c r="L475" s="61">
        <f t="shared" ref="L475:L476" si="414">K475+H475</f>
        <v>247.04</v>
      </c>
    </row>
    <row r="476" spans="1:12" x14ac:dyDescent="0.25">
      <c r="A476" s="19">
        <v>116</v>
      </c>
      <c r="B476" s="78" t="s">
        <v>997</v>
      </c>
      <c r="C476" s="111">
        <v>1</v>
      </c>
      <c r="D476" s="96">
        <v>0</v>
      </c>
      <c r="E476" s="102">
        <f t="shared" si="371"/>
        <v>1</v>
      </c>
      <c r="F476" s="98" t="s">
        <v>5</v>
      </c>
      <c r="G476" s="91"/>
      <c r="H476" s="91">
        <f t="shared" si="411"/>
        <v>0</v>
      </c>
      <c r="I476" s="92">
        <f t="shared" si="412"/>
        <v>123.52</v>
      </c>
      <c r="J476" s="93">
        <f>E476*2.9</f>
        <v>2.9</v>
      </c>
      <c r="K476" s="91">
        <f t="shared" si="413"/>
        <v>358.20799999999997</v>
      </c>
      <c r="L476" s="61">
        <f t="shared" si="414"/>
        <v>358.20799999999997</v>
      </c>
    </row>
    <row r="477" spans="1:12" x14ac:dyDescent="0.25">
      <c r="A477" s="19">
        <v>117</v>
      </c>
      <c r="B477" s="78" t="s">
        <v>996</v>
      </c>
      <c r="C477" s="111">
        <v>1</v>
      </c>
      <c r="D477" s="96">
        <v>0</v>
      </c>
      <c r="E477" s="102">
        <f t="shared" si="371"/>
        <v>1</v>
      </c>
      <c r="F477" s="98" t="s">
        <v>5</v>
      </c>
      <c r="G477" s="91"/>
      <c r="H477" s="91">
        <f t="shared" si="376"/>
        <v>0</v>
      </c>
      <c r="I477" s="92">
        <f t="shared" si="377"/>
        <v>123.52</v>
      </c>
      <c r="J477" s="93">
        <f t="shared" ref="J477:J478" si="415">E477*2</f>
        <v>2</v>
      </c>
      <c r="K477" s="91">
        <f t="shared" si="379"/>
        <v>247.04</v>
      </c>
      <c r="L477" s="61">
        <f t="shared" si="380"/>
        <v>247.04</v>
      </c>
    </row>
    <row r="478" spans="1:12" x14ac:dyDescent="0.25">
      <c r="A478" s="19">
        <v>118</v>
      </c>
      <c r="B478" s="78" t="s">
        <v>995</v>
      </c>
      <c r="C478" s="111">
        <v>1</v>
      </c>
      <c r="D478" s="96">
        <v>0</v>
      </c>
      <c r="E478" s="102">
        <f t="shared" si="371"/>
        <v>1</v>
      </c>
      <c r="F478" s="98" t="s">
        <v>5</v>
      </c>
      <c r="G478" s="91"/>
      <c r="H478" s="91">
        <f t="shared" si="376"/>
        <v>0</v>
      </c>
      <c r="I478" s="92">
        <f t="shared" si="377"/>
        <v>123.52</v>
      </c>
      <c r="J478" s="93">
        <f t="shared" si="415"/>
        <v>2</v>
      </c>
      <c r="K478" s="91">
        <f t="shared" si="379"/>
        <v>247.04</v>
      </c>
      <c r="L478" s="61">
        <f t="shared" si="380"/>
        <v>247.04</v>
      </c>
    </row>
    <row r="479" spans="1:12" x14ac:dyDescent="0.25">
      <c r="A479" s="19">
        <v>119</v>
      </c>
      <c r="B479" s="78" t="s">
        <v>994</v>
      </c>
      <c r="C479" s="111">
        <v>1</v>
      </c>
      <c r="D479" s="96">
        <v>0</v>
      </c>
      <c r="E479" s="102">
        <f t="shared" si="371"/>
        <v>1</v>
      </c>
      <c r="F479" s="98" t="s">
        <v>5</v>
      </c>
      <c r="G479" s="91"/>
      <c r="H479" s="91">
        <f t="shared" si="376"/>
        <v>0</v>
      </c>
      <c r="I479" s="92">
        <f t="shared" si="377"/>
        <v>123.52</v>
      </c>
      <c r="J479" s="93">
        <f>E479*4.5</f>
        <v>4.5</v>
      </c>
      <c r="K479" s="91">
        <f t="shared" si="379"/>
        <v>555.84</v>
      </c>
      <c r="L479" s="61">
        <f t="shared" si="380"/>
        <v>555.84</v>
      </c>
    </row>
    <row r="480" spans="1:12" x14ac:dyDescent="0.25">
      <c r="A480" s="19">
        <v>120</v>
      </c>
      <c r="B480" s="78" t="s">
        <v>993</v>
      </c>
      <c r="C480" s="111">
        <v>1</v>
      </c>
      <c r="D480" s="96">
        <v>0</v>
      </c>
      <c r="E480" s="102">
        <f t="shared" si="371"/>
        <v>1</v>
      </c>
      <c r="F480" s="98" t="s">
        <v>5</v>
      </c>
      <c r="G480" s="91"/>
      <c r="H480" s="91">
        <f t="shared" si="376"/>
        <v>0</v>
      </c>
      <c r="I480" s="92">
        <f t="shared" si="377"/>
        <v>123.52</v>
      </c>
      <c r="J480" s="93">
        <f>E480*2</f>
        <v>2</v>
      </c>
      <c r="K480" s="91">
        <f t="shared" si="379"/>
        <v>247.04</v>
      </c>
      <c r="L480" s="61">
        <f t="shared" si="380"/>
        <v>247.04</v>
      </c>
    </row>
    <row r="481" spans="1:12" ht="16.5" thickBot="1" x14ac:dyDescent="0.3">
      <c r="A481" s="19"/>
      <c r="B481" s="78"/>
      <c r="C481" s="111"/>
      <c r="D481" s="96"/>
      <c r="E481" s="102"/>
      <c r="F481" s="98"/>
      <c r="G481" s="90"/>
      <c r="H481" s="91"/>
      <c r="I481" s="110"/>
      <c r="J481" s="93"/>
      <c r="K481" s="91"/>
      <c r="L481" s="61"/>
    </row>
    <row r="482" spans="1:12" ht="16.5" thickBot="1" x14ac:dyDescent="0.3">
      <c r="A482" s="145" t="s">
        <v>1794</v>
      </c>
      <c r="B482" s="146"/>
      <c r="C482" s="111"/>
      <c r="D482" s="96"/>
      <c r="E482" s="102"/>
      <c r="F482" s="98"/>
      <c r="G482" s="90"/>
      <c r="H482" s="91"/>
      <c r="I482" s="110"/>
      <c r="J482" s="93"/>
      <c r="K482" s="91"/>
      <c r="L482" s="61"/>
    </row>
    <row r="483" spans="1:12" x14ac:dyDescent="0.25">
      <c r="A483" s="19">
        <v>1</v>
      </c>
      <c r="B483" s="78" t="s">
        <v>1757</v>
      </c>
      <c r="C483" s="111">
        <v>240</v>
      </c>
      <c r="D483" s="96">
        <v>0</v>
      </c>
      <c r="E483" s="102">
        <f t="shared" ref="E483:E487" si="416">C483*(1+D483)</f>
        <v>240</v>
      </c>
      <c r="F483" s="98" t="s">
        <v>5</v>
      </c>
      <c r="G483" s="106">
        <v>8.32</v>
      </c>
      <c r="H483" s="91">
        <f t="shared" ref="H483:H484" si="417">G483*E483</f>
        <v>1996.8000000000002</v>
      </c>
      <c r="I483" s="92">
        <f t="shared" ref="I483:I484" si="418">L$4</f>
        <v>123.52</v>
      </c>
      <c r="J483" s="93">
        <f>E483*0.44</f>
        <v>105.6</v>
      </c>
      <c r="K483" s="91">
        <f t="shared" ref="K483:K484" si="419">J483*I483</f>
        <v>13043.712</v>
      </c>
      <c r="L483" s="61">
        <f t="shared" ref="L483:L484" si="420">K483+H483</f>
        <v>15040.511999999999</v>
      </c>
    </row>
    <row r="484" spans="1:12" x14ac:dyDescent="0.25">
      <c r="A484" s="19">
        <v>2</v>
      </c>
      <c r="B484" s="78" t="s">
        <v>1788</v>
      </c>
      <c r="C484" s="111">
        <v>120</v>
      </c>
      <c r="D484" s="96">
        <v>0</v>
      </c>
      <c r="E484" s="102">
        <f t="shared" si="416"/>
        <v>120</v>
      </c>
      <c r="F484" s="98" t="s">
        <v>5</v>
      </c>
      <c r="G484" s="106">
        <v>148.97999999999999</v>
      </c>
      <c r="H484" s="91">
        <f t="shared" si="417"/>
        <v>17877.599999999999</v>
      </c>
      <c r="I484" s="92">
        <f t="shared" si="418"/>
        <v>123.52</v>
      </c>
      <c r="J484" s="93">
        <f>E484*0.55</f>
        <v>66</v>
      </c>
      <c r="K484" s="91">
        <f t="shared" si="419"/>
        <v>8152.32</v>
      </c>
      <c r="L484" s="61">
        <f t="shared" si="420"/>
        <v>26029.919999999998</v>
      </c>
    </row>
    <row r="485" spans="1:12" x14ac:dyDescent="0.25">
      <c r="A485" s="19">
        <v>3</v>
      </c>
      <c r="B485" s="78" t="s">
        <v>1779</v>
      </c>
      <c r="C485" s="111">
        <v>120</v>
      </c>
      <c r="D485" s="96">
        <v>0</v>
      </c>
      <c r="E485" s="102">
        <f t="shared" si="416"/>
        <v>120</v>
      </c>
      <c r="F485" s="98" t="s">
        <v>5</v>
      </c>
      <c r="G485" s="106">
        <v>8.1199999999999992</v>
      </c>
      <c r="H485" s="91">
        <f t="shared" ref="H485:H487" si="421">G485*E485</f>
        <v>974.39999999999986</v>
      </c>
      <c r="I485" s="92">
        <f t="shared" ref="I485:I487" si="422">L$4</f>
        <v>123.52</v>
      </c>
      <c r="J485" s="93">
        <f>E485*0.44</f>
        <v>52.8</v>
      </c>
      <c r="K485" s="91">
        <f t="shared" ref="K485:K487" si="423">J485*I485</f>
        <v>6521.8559999999998</v>
      </c>
      <c r="L485" s="61">
        <f t="shared" ref="L485:L487" si="424">K485+H485</f>
        <v>7496.2559999999994</v>
      </c>
    </row>
    <row r="486" spans="1:12" x14ac:dyDescent="0.25">
      <c r="A486" s="19">
        <v>4</v>
      </c>
      <c r="B486" s="78" t="s">
        <v>1789</v>
      </c>
      <c r="C486" s="111">
        <v>240</v>
      </c>
      <c r="D486" s="96">
        <v>0</v>
      </c>
      <c r="E486" s="102">
        <f t="shared" si="416"/>
        <v>240</v>
      </c>
      <c r="F486" s="98" t="s">
        <v>5</v>
      </c>
      <c r="G486" s="106">
        <v>6.44</v>
      </c>
      <c r="H486" s="91">
        <f t="shared" ref="H486" si="425">G486*E486</f>
        <v>1545.6000000000001</v>
      </c>
      <c r="I486" s="92">
        <f t="shared" ref="I486" si="426">L$4</f>
        <v>123.52</v>
      </c>
      <c r="J486" s="93">
        <f>E486*0.44</f>
        <v>105.6</v>
      </c>
      <c r="K486" s="91">
        <f t="shared" ref="K486" si="427">J486*I486</f>
        <v>13043.712</v>
      </c>
      <c r="L486" s="61">
        <f t="shared" ref="L486" si="428">K486+H486</f>
        <v>14589.312</v>
      </c>
    </row>
    <row r="487" spans="1:12" x14ac:dyDescent="0.25">
      <c r="A487" s="19">
        <v>5</v>
      </c>
      <c r="B487" s="78" t="s">
        <v>1790</v>
      </c>
      <c r="C487" s="111">
        <v>240</v>
      </c>
      <c r="D487" s="96">
        <v>0</v>
      </c>
      <c r="E487" s="102">
        <f t="shared" si="416"/>
        <v>240</v>
      </c>
      <c r="F487" s="98" t="s">
        <v>5</v>
      </c>
      <c r="G487" s="90">
        <v>3.53</v>
      </c>
      <c r="H487" s="91">
        <f t="shared" si="421"/>
        <v>847.19999999999993</v>
      </c>
      <c r="I487" s="92">
        <f t="shared" si="422"/>
        <v>123.52</v>
      </c>
      <c r="J487" s="93">
        <f>E487*0.724</f>
        <v>173.76</v>
      </c>
      <c r="K487" s="91">
        <f t="shared" si="423"/>
        <v>21462.835199999998</v>
      </c>
      <c r="L487" s="61">
        <f t="shared" si="424"/>
        <v>22310.035199999998</v>
      </c>
    </row>
    <row r="488" spans="1:12" ht="16.5" thickBot="1" x14ac:dyDescent="0.3">
      <c r="A488" s="19"/>
      <c r="B488" s="55"/>
      <c r="C488" s="111"/>
      <c r="D488" s="96"/>
      <c r="E488" s="102"/>
      <c r="F488" s="98"/>
      <c r="G488" s="90"/>
      <c r="H488" s="91"/>
      <c r="I488" s="110"/>
      <c r="J488" s="93"/>
      <c r="K488" s="91"/>
      <c r="L488" s="61"/>
    </row>
    <row r="489" spans="1:12" ht="16.5" thickBot="1" x14ac:dyDescent="0.3">
      <c r="A489" s="145" t="s">
        <v>805</v>
      </c>
      <c r="B489" s="146"/>
      <c r="C489" s="111"/>
      <c r="D489" s="96"/>
      <c r="E489" s="102"/>
      <c r="F489" s="98"/>
      <c r="G489" s="90"/>
      <c r="H489" s="91"/>
      <c r="I489" s="110"/>
      <c r="J489" s="93"/>
      <c r="K489" s="91"/>
      <c r="L489" s="61"/>
    </row>
    <row r="490" spans="1:12" ht="90" x14ac:dyDescent="0.25">
      <c r="A490" s="19">
        <v>1</v>
      </c>
      <c r="B490" s="55" t="s">
        <v>965</v>
      </c>
      <c r="C490" s="111">
        <v>1</v>
      </c>
      <c r="D490" s="96">
        <v>0</v>
      </c>
      <c r="E490" s="102">
        <f t="shared" ref="E490:E495" si="429">C490*(1+D490)</f>
        <v>1</v>
      </c>
      <c r="F490" s="98" t="s">
        <v>5</v>
      </c>
      <c r="G490" s="90"/>
      <c r="H490" s="91">
        <f t="shared" ref="H490" si="430">G490*E490</f>
        <v>0</v>
      </c>
      <c r="I490" s="92">
        <f t="shared" ref="I490" si="431">L$4</f>
        <v>123.52</v>
      </c>
      <c r="J490" s="93">
        <f>E490*6</f>
        <v>6</v>
      </c>
      <c r="K490" s="91">
        <f t="shared" ref="K490" si="432">J490*I490</f>
        <v>741.12</v>
      </c>
      <c r="L490" s="61">
        <f t="shared" ref="L490" si="433">K490+H490</f>
        <v>741.12</v>
      </c>
    </row>
    <row r="491" spans="1:12" ht="90" x14ac:dyDescent="0.25">
      <c r="A491" s="19">
        <v>2</v>
      </c>
      <c r="B491" s="55" t="s">
        <v>966</v>
      </c>
      <c r="C491" s="111">
        <v>1</v>
      </c>
      <c r="D491" s="96">
        <v>0</v>
      </c>
      <c r="E491" s="102">
        <f t="shared" si="429"/>
        <v>1</v>
      </c>
      <c r="F491" s="98" t="s">
        <v>5</v>
      </c>
      <c r="G491" s="90"/>
      <c r="H491" s="91">
        <f t="shared" ref="H491:H495" si="434">G491*E491</f>
        <v>0</v>
      </c>
      <c r="I491" s="92">
        <f t="shared" ref="I491:I495" si="435">L$4</f>
        <v>123.52</v>
      </c>
      <c r="J491" s="93">
        <f t="shared" ref="J491:J493" si="436">E491*6</f>
        <v>6</v>
      </c>
      <c r="K491" s="91">
        <f t="shared" ref="K491:K495" si="437">J491*I491</f>
        <v>741.12</v>
      </c>
      <c r="L491" s="61">
        <f t="shared" ref="L491:L495" si="438">K491+H491</f>
        <v>741.12</v>
      </c>
    </row>
    <row r="492" spans="1:12" ht="90" x14ac:dyDescent="0.25">
      <c r="A492" s="19">
        <v>3</v>
      </c>
      <c r="B492" s="55" t="s">
        <v>967</v>
      </c>
      <c r="C492" s="111">
        <v>1</v>
      </c>
      <c r="D492" s="96">
        <v>0</v>
      </c>
      <c r="E492" s="102">
        <f t="shared" si="429"/>
        <v>1</v>
      </c>
      <c r="F492" s="98" t="s">
        <v>5</v>
      </c>
      <c r="G492" s="90"/>
      <c r="H492" s="91">
        <f t="shared" si="434"/>
        <v>0</v>
      </c>
      <c r="I492" s="92">
        <f t="shared" si="435"/>
        <v>123.52</v>
      </c>
      <c r="J492" s="93">
        <f t="shared" si="436"/>
        <v>6</v>
      </c>
      <c r="K492" s="91">
        <f t="shared" si="437"/>
        <v>741.12</v>
      </c>
      <c r="L492" s="61">
        <f t="shared" si="438"/>
        <v>741.12</v>
      </c>
    </row>
    <row r="493" spans="1:12" ht="90" x14ac:dyDescent="0.25">
      <c r="A493" s="19">
        <v>4</v>
      </c>
      <c r="B493" s="55" t="s">
        <v>968</v>
      </c>
      <c r="C493" s="111">
        <v>1</v>
      </c>
      <c r="D493" s="96">
        <v>0</v>
      </c>
      <c r="E493" s="102">
        <f t="shared" si="429"/>
        <v>1</v>
      </c>
      <c r="F493" s="98" t="s">
        <v>5</v>
      </c>
      <c r="G493" s="90"/>
      <c r="H493" s="91">
        <f t="shared" si="434"/>
        <v>0</v>
      </c>
      <c r="I493" s="92">
        <f t="shared" si="435"/>
        <v>123.52</v>
      </c>
      <c r="J493" s="93">
        <f t="shared" si="436"/>
        <v>6</v>
      </c>
      <c r="K493" s="91">
        <f t="shared" si="437"/>
        <v>741.12</v>
      </c>
      <c r="L493" s="61">
        <f t="shared" si="438"/>
        <v>741.12</v>
      </c>
    </row>
    <row r="494" spans="1:12" ht="90" x14ac:dyDescent="0.25">
      <c r="A494" s="19">
        <v>5</v>
      </c>
      <c r="B494" s="55" t="s">
        <v>969</v>
      </c>
      <c r="C494" s="111">
        <v>1</v>
      </c>
      <c r="D494" s="96">
        <v>0</v>
      </c>
      <c r="E494" s="102">
        <f t="shared" si="429"/>
        <v>1</v>
      </c>
      <c r="F494" s="98" t="s">
        <v>5</v>
      </c>
      <c r="G494" s="90"/>
      <c r="H494" s="91">
        <f t="shared" si="434"/>
        <v>0</v>
      </c>
      <c r="I494" s="92">
        <f t="shared" si="435"/>
        <v>123.52</v>
      </c>
      <c r="J494" s="93">
        <f>E494*6</f>
        <v>6</v>
      </c>
      <c r="K494" s="91">
        <f t="shared" si="437"/>
        <v>741.12</v>
      </c>
      <c r="L494" s="61">
        <f t="shared" si="438"/>
        <v>741.12</v>
      </c>
    </row>
    <row r="495" spans="1:12" ht="90" x14ac:dyDescent="0.25">
      <c r="A495" s="19">
        <v>6</v>
      </c>
      <c r="B495" s="55" t="s">
        <v>970</v>
      </c>
      <c r="C495" s="111">
        <v>1</v>
      </c>
      <c r="D495" s="96">
        <v>0</v>
      </c>
      <c r="E495" s="102">
        <f t="shared" si="429"/>
        <v>1</v>
      </c>
      <c r="F495" s="98" t="s">
        <v>5</v>
      </c>
      <c r="G495" s="90"/>
      <c r="H495" s="91">
        <f t="shared" si="434"/>
        <v>0</v>
      </c>
      <c r="I495" s="92">
        <f t="shared" si="435"/>
        <v>123.52</v>
      </c>
      <c r="J495" s="93">
        <f>E495*6</f>
        <v>6</v>
      </c>
      <c r="K495" s="91">
        <f t="shared" si="437"/>
        <v>741.12</v>
      </c>
      <c r="L495" s="61">
        <f t="shared" si="438"/>
        <v>741.12</v>
      </c>
    </row>
    <row r="496" spans="1:12" ht="16.5" thickBot="1" x14ac:dyDescent="0.3">
      <c r="A496" s="19"/>
      <c r="B496" s="55"/>
      <c r="C496" s="111"/>
      <c r="D496" s="96"/>
      <c r="E496" s="102"/>
      <c r="F496" s="98"/>
      <c r="G496" s="90"/>
      <c r="H496" s="91"/>
      <c r="I496" s="110"/>
      <c r="J496" s="93"/>
      <c r="K496" s="91"/>
      <c r="L496" s="61"/>
    </row>
    <row r="497" spans="1:12" ht="16.5" thickBot="1" x14ac:dyDescent="0.3">
      <c r="A497" s="145" t="s">
        <v>1793</v>
      </c>
      <c r="B497" s="146"/>
      <c r="C497" s="111"/>
      <c r="D497" s="96"/>
      <c r="E497" s="102"/>
      <c r="F497" s="98"/>
      <c r="G497" s="90"/>
      <c r="H497" s="91"/>
      <c r="I497" s="110"/>
      <c r="J497" s="93"/>
      <c r="K497" s="91"/>
      <c r="L497" s="61"/>
    </row>
    <row r="498" spans="1:12" x14ac:dyDescent="0.25">
      <c r="A498" s="19">
        <v>1</v>
      </c>
      <c r="B498" s="78" t="s">
        <v>1757</v>
      </c>
      <c r="C498" s="111">
        <v>12</v>
      </c>
      <c r="D498" s="96">
        <v>0</v>
      </c>
      <c r="E498" s="102">
        <f t="shared" ref="E498:E502" si="439">C498*(1+D498)</f>
        <v>12</v>
      </c>
      <c r="F498" s="98" t="s">
        <v>5</v>
      </c>
      <c r="G498" s="106">
        <v>8.32</v>
      </c>
      <c r="H498" s="91">
        <f t="shared" ref="H498:H502" si="440">G498*E498</f>
        <v>99.84</v>
      </c>
      <c r="I498" s="92">
        <f t="shared" ref="I498:I502" si="441">L$4</f>
        <v>123.52</v>
      </c>
      <c r="J498" s="93">
        <f>E498*0.44</f>
        <v>5.28</v>
      </c>
      <c r="K498" s="91">
        <f t="shared" ref="K498:K502" si="442">J498*I498</f>
        <v>652.18560000000002</v>
      </c>
      <c r="L498" s="61">
        <f t="shared" ref="L498:L502" si="443">K498+H498</f>
        <v>752.02560000000005</v>
      </c>
    </row>
    <row r="499" spans="1:12" x14ac:dyDescent="0.25">
      <c r="A499" s="19">
        <v>2</v>
      </c>
      <c r="B499" s="78" t="s">
        <v>1788</v>
      </c>
      <c r="C499" s="111">
        <v>6</v>
      </c>
      <c r="D499" s="96">
        <v>0</v>
      </c>
      <c r="E499" s="102">
        <f t="shared" si="439"/>
        <v>6</v>
      </c>
      <c r="F499" s="98" t="s">
        <v>5</v>
      </c>
      <c r="G499" s="106">
        <v>148.97999999999999</v>
      </c>
      <c r="H499" s="91">
        <f t="shared" si="440"/>
        <v>893.87999999999988</v>
      </c>
      <c r="I499" s="92">
        <f t="shared" si="441"/>
        <v>123.52</v>
      </c>
      <c r="J499" s="93">
        <f>E499*0.55</f>
        <v>3.3000000000000003</v>
      </c>
      <c r="K499" s="91">
        <f t="shared" si="442"/>
        <v>407.61600000000004</v>
      </c>
      <c r="L499" s="61">
        <f t="shared" si="443"/>
        <v>1301.4959999999999</v>
      </c>
    </row>
    <row r="500" spans="1:12" x14ac:dyDescent="0.25">
      <c r="A500" s="19">
        <v>3</v>
      </c>
      <c r="B500" s="78" t="s">
        <v>1779</v>
      </c>
      <c r="C500" s="111">
        <v>6</v>
      </c>
      <c r="D500" s="96">
        <v>0</v>
      </c>
      <c r="E500" s="102">
        <f t="shared" si="439"/>
        <v>6</v>
      </c>
      <c r="F500" s="98" t="s">
        <v>5</v>
      </c>
      <c r="G500" s="106">
        <v>8.1199999999999992</v>
      </c>
      <c r="H500" s="91">
        <f t="shared" si="440"/>
        <v>48.72</v>
      </c>
      <c r="I500" s="92">
        <f t="shared" si="441"/>
        <v>123.52</v>
      </c>
      <c r="J500" s="93">
        <f>E500*0.44</f>
        <v>2.64</v>
      </c>
      <c r="K500" s="91">
        <f t="shared" si="442"/>
        <v>326.09280000000001</v>
      </c>
      <c r="L500" s="61">
        <f t="shared" si="443"/>
        <v>374.81280000000004</v>
      </c>
    </row>
    <row r="501" spans="1:12" x14ac:dyDescent="0.25">
      <c r="A501" s="19">
        <v>4</v>
      </c>
      <c r="B501" s="78" t="s">
        <v>1789</v>
      </c>
      <c r="C501" s="111">
        <v>12</v>
      </c>
      <c r="D501" s="96">
        <v>0</v>
      </c>
      <c r="E501" s="102">
        <f t="shared" si="439"/>
        <v>12</v>
      </c>
      <c r="F501" s="98" t="s">
        <v>5</v>
      </c>
      <c r="G501" s="106">
        <v>6.44</v>
      </c>
      <c r="H501" s="91">
        <f t="shared" si="440"/>
        <v>77.28</v>
      </c>
      <c r="I501" s="92">
        <f t="shared" si="441"/>
        <v>123.52</v>
      </c>
      <c r="J501" s="93">
        <f>E501*0.44</f>
        <v>5.28</v>
      </c>
      <c r="K501" s="91">
        <f t="shared" si="442"/>
        <v>652.18560000000002</v>
      </c>
      <c r="L501" s="61">
        <f t="shared" si="443"/>
        <v>729.46559999999999</v>
      </c>
    </row>
    <row r="502" spans="1:12" x14ac:dyDescent="0.25">
      <c r="A502" s="19">
        <v>5</v>
      </c>
      <c r="B502" s="78" t="s">
        <v>1790</v>
      </c>
      <c r="C502" s="111">
        <v>12</v>
      </c>
      <c r="D502" s="96">
        <v>0</v>
      </c>
      <c r="E502" s="102">
        <f t="shared" si="439"/>
        <v>12</v>
      </c>
      <c r="F502" s="98" t="s">
        <v>5</v>
      </c>
      <c r="G502" s="90">
        <v>3.53</v>
      </c>
      <c r="H502" s="91">
        <f t="shared" si="440"/>
        <v>42.36</v>
      </c>
      <c r="I502" s="92">
        <f t="shared" si="441"/>
        <v>123.52</v>
      </c>
      <c r="J502" s="93">
        <f>E502*0.724</f>
        <v>8.6879999999999988</v>
      </c>
      <c r="K502" s="91">
        <f t="shared" si="442"/>
        <v>1073.1417599999997</v>
      </c>
      <c r="L502" s="61">
        <f t="shared" si="443"/>
        <v>1115.5017599999996</v>
      </c>
    </row>
    <row r="503" spans="1:12" ht="16.5" thickBot="1" x14ac:dyDescent="0.3">
      <c r="A503" s="19"/>
      <c r="B503" s="55"/>
      <c r="C503" s="111"/>
      <c r="D503" s="96"/>
      <c r="E503" s="102"/>
      <c r="F503" s="98"/>
      <c r="G503" s="90"/>
      <c r="H503" s="91"/>
      <c r="I503" s="110"/>
      <c r="J503" s="93"/>
      <c r="K503" s="91"/>
      <c r="L503" s="61"/>
    </row>
    <row r="504" spans="1:12" ht="16.5" thickBot="1" x14ac:dyDescent="0.3">
      <c r="A504" s="145" t="s">
        <v>899</v>
      </c>
      <c r="B504" s="146"/>
      <c r="C504" s="111"/>
      <c r="D504" s="96"/>
      <c r="E504" s="102"/>
      <c r="F504" s="98"/>
      <c r="G504" s="90"/>
      <c r="H504" s="91"/>
      <c r="I504" s="110"/>
      <c r="J504" s="93"/>
      <c r="K504" s="91"/>
      <c r="L504" s="61"/>
    </row>
    <row r="505" spans="1:12" ht="90" x14ac:dyDescent="0.25">
      <c r="A505" s="19">
        <v>1</v>
      </c>
      <c r="B505" s="55" t="s">
        <v>971</v>
      </c>
      <c r="C505" s="111">
        <v>1</v>
      </c>
      <c r="D505" s="96">
        <v>0</v>
      </c>
      <c r="E505" s="102">
        <f t="shared" ref="E505:E519" si="444">C505*(1+D505)</f>
        <v>1</v>
      </c>
      <c r="F505" s="98" t="s">
        <v>5</v>
      </c>
      <c r="G505" s="90"/>
      <c r="H505" s="91">
        <f t="shared" ref="H505" si="445">G505*E505</f>
        <v>0</v>
      </c>
      <c r="I505" s="92">
        <f t="shared" ref="I505" si="446">L$4</f>
        <v>123.52</v>
      </c>
      <c r="J505" s="93">
        <f>E505*4</f>
        <v>4</v>
      </c>
      <c r="K505" s="91">
        <f t="shared" ref="K505" si="447">J505*I505</f>
        <v>494.08</v>
      </c>
      <c r="L505" s="61">
        <f t="shared" ref="L505" si="448">K505+H505</f>
        <v>494.08</v>
      </c>
    </row>
    <row r="506" spans="1:12" x14ac:dyDescent="0.25">
      <c r="A506" s="19">
        <v>2</v>
      </c>
      <c r="B506" s="78" t="s">
        <v>972</v>
      </c>
      <c r="C506" s="111">
        <v>1</v>
      </c>
      <c r="D506" s="96">
        <v>0</v>
      </c>
      <c r="E506" s="102">
        <f t="shared" si="444"/>
        <v>1</v>
      </c>
      <c r="F506" s="98" t="s">
        <v>5</v>
      </c>
      <c r="G506" s="90"/>
      <c r="H506" s="91">
        <f t="shared" ref="H506:H519" si="449">G506*E506</f>
        <v>0</v>
      </c>
      <c r="I506" s="92">
        <f t="shared" ref="I506:I519" si="450">L$4</f>
        <v>123.52</v>
      </c>
      <c r="J506" s="93">
        <f t="shared" ref="J506:J519" si="451">E506*4</f>
        <v>4</v>
      </c>
      <c r="K506" s="91">
        <f t="shared" ref="K506:K519" si="452">J506*I506</f>
        <v>494.08</v>
      </c>
      <c r="L506" s="61">
        <f t="shared" ref="L506:L519" si="453">K506+H506</f>
        <v>494.08</v>
      </c>
    </row>
    <row r="507" spans="1:12" x14ac:dyDescent="0.25">
      <c r="A507" s="19">
        <v>3</v>
      </c>
      <c r="B507" s="78" t="s">
        <v>973</v>
      </c>
      <c r="C507" s="111">
        <v>1</v>
      </c>
      <c r="D507" s="96">
        <v>0</v>
      </c>
      <c r="E507" s="102">
        <f t="shared" si="444"/>
        <v>1</v>
      </c>
      <c r="F507" s="98" t="s">
        <v>5</v>
      </c>
      <c r="G507" s="90"/>
      <c r="H507" s="91">
        <f t="shared" si="449"/>
        <v>0</v>
      </c>
      <c r="I507" s="92">
        <f t="shared" si="450"/>
        <v>123.52</v>
      </c>
      <c r="J507" s="93">
        <f t="shared" si="451"/>
        <v>4</v>
      </c>
      <c r="K507" s="91">
        <f t="shared" si="452"/>
        <v>494.08</v>
      </c>
      <c r="L507" s="61">
        <f t="shared" si="453"/>
        <v>494.08</v>
      </c>
    </row>
    <row r="508" spans="1:12" x14ac:dyDescent="0.25">
      <c r="A508" s="19">
        <v>4</v>
      </c>
      <c r="B508" s="78" t="s">
        <v>974</v>
      </c>
      <c r="C508" s="111">
        <v>1</v>
      </c>
      <c r="D508" s="96">
        <v>0</v>
      </c>
      <c r="E508" s="102">
        <f t="shared" si="444"/>
        <v>1</v>
      </c>
      <c r="F508" s="98" t="s">
        <v>5</v>
      </c>
      <c r="G508" s="90"/>
      <c r="H508" s="91">
        <f t="shared" si="449"/>
        <v>0</v>
      </c>
      <c r="I508" s="92">
        <f t="shared" si="450"/>
        <v>123.52</v>
      </c>
      <c r="J508" s="93">
        <f t="shared" si="451"/>
        <v>4</v>
      </c>
      <c r="K508" s="91">
        <f t="shared" si="452"/>
        <v>494.08</v>
      </c>
      <c r="L508" s="61">
        <f t="shared" si="453"/>
        <v>494.08</v>
      </c>
    </row>
    <row r="509" spans="1:12" x14ac:dyDescent="0.25">
      <c r="A509" s="19">
        <v>5</v>
      </c>
      <c r="B509" s="78" t="s">
        <v>975</v>
      </c>
      <c r="C509" s="111">
        <v>1</v>
      </c>
      <c r="D509" s="96">
        <v>0</v>
      </c>
      <c r="E509" s="102">
        <f t="shared" si="444"/>
        <v>1</v>
      </c>
      <c r="F509" s="98" t="s">
        <v>5</v>
      </c>
      <c r="G509" s="90"/>
      <c r="H509" s="91">
        <f t="shared" si="449"/>
        <v>0</v>
      </c>
      <c r="I509" s="92">
        <f t="shared" si="450"/>
        <v>123.52</v>
      </c>
      <c r="J509" s="93">
        <f t="shared" si="451"/>
        <v>4</v>
      </c>
      <c r="K509" s="91">
        <f t="shared" si="452"/>
        <v>494.08</v>
      </c>
      <c r="L509" s="61">
        <f t="shared" si="453"/>
        <v>494.08</v>
      </c>
    </row>
    <row r="510" spans="1:12" x14ac:dyDescent="0.25">
      <c r="A510" s="19">
        <v>6</v>
      </c>
      <c r="B510" s="78" t="s">
        <v>976</v>
      </c>
      <c r="C510" s="111">
        <v>1</v>
      </c>
      <c r="D510" s="96">
        <v>0</v>
      </c>
      <c r="E510" s="102">
        <f t="shared" si="444"/>
        <v>1</v>
      </c>
      <c r="F510" s="98" t="s">
        <v>5</v>
      </c>
      <c r="G510" s="90"/>
      <c r="H510" s="91">
        <f t="shared" si="449"/>
        <v>0</v>
      </c>
      <c r="I510" s="92">
        <f t="shared" si="450"/>
        <v>123.52</v>
      </c>
      <c r="J510" s="93">
        <f t="shared" si="451"/>
        <v>4</v>
      </c>
      <c r="K510" s="91">
        <f t="shared" si="452"/>
        <v>494.08</v>
      </c>
      <c r="L510" s="61">
        <f t="shared" si="453"/>
        <v>494.08</v>
      </c>
    </row>
    <row r="511" spans="1:12" x14ac:dyDescent="0.25">
      <c r="A511" s="19">
        <v>7</v>
      </c>
      <c r="B511" s="78" t="s">
        <v>977</v>
      </c>
      <c r="C511" s="111">
        <v>1</v>
      </c>
      <c r="D511" s="96">
        <v>0</v>
      </c>
      <c r="E511" s="102">
        <f t="shared" si="444"/>
        <v>1</v>
      </c>
      <c r="F511" s="98" t="s">
        <v>5</v>
      </c>
      <c r="G511" s="90"/>
      <c r="H511" s="91">
        <f t="shared" si="449"/>
        <v>0</v>
      </c>
      <c r="I511" s="92">
        <f t="shared" si="450"/>
        <v>123.52</v>
      </c>
      <c r="J511" s="93">
        <f t="shared" si="451"/>
        <v>4</v>
      </c>
      <c r="K511" s="91">
        <f t="shared" si="452"/>
        <v>494.08</v>
      </c>
      <c r="L511" s="61">
        <f t="shared" si="453"/>
        <v>494.08</v>
      </c>
    </row>
    <row r="512" spans="1:12" x14ac:dyDescent="0.25">
      <c r="A512" s="19">
        <v>8</v>
      </c>
      <c r="B512" s="78" t="s">
        <v>978</v>
      </c>
      <c r="C512" s="111">
        <v>1</v>
      </c>
      <c r="D512" s="96">
        <v>0</v>
      </c>
      <c r="E512" s="102">
        <f t="shared" si="444"/>
        <v>1</v>
      </c>
      <c r="F512" s="98" t="s">
        <v>5</v>
      </c>
      <c r="G512" s="90"/>
      <c r="H512" s="91">
        <f t="shared" si="449"/>
        <v>0</v>
      </c>
      <c r="I512" s="92">
        <f t="shared" si="450"/>
        <v>123.52</v>
      </c>
      <c r="J512" s="93">
        <f t="shared" si="451"/>
        <v>4</v>
      </c>
      <c r="K512" s="91">
        <f t="shared" si="452"/>
        <v>494.08</v>
      </c>
      <c r="L512" s="61">
        <f t="shared" si="453"/>
        <v>494.08</v>
      </c>
    </row>
    <row r="513" spans="1:12" x14ac:dyDescent="0.25">
      <c r="A513" s="19">
        <v>9</v>
      </c>
      <c r="B513" s="78" t="s">
        <v>979</v>
      </c>
      <c r="C513" s="111">
        <v>1</v>
      </c>
      <c r="D513" s="96">
        <v>0</v>
      </c>
      <c r="E513" s="102">
        <f t="shared" si="444"/>
        <v>1</v>
      </c>
      <c r="F513" s="98" t="s">
        <v>5</v>
      </c>
      <c r="G513" s="90"/>
      <c r="H513" s="91">
        <f t="shared" si="449"/>
        <v>0</v>
      </c>
      <c r="I513" s="92">
        <f t="shared" si="450"/>
        <v>123.52</v>
      </c>
      <c r="J513" s="93">
        <f t="shared" si="451"/>
        <v>4</v>
      </c>
      <c r="K513" s="91">
        <f t="shared" si="452"/>
        <v>494.08</v>
      </c>
      <c r="L513" s="61">
        <f t="shared" si="453"/>
        <v>494.08</v>
      </c>
    </row>
    <row r="514" spans="1:12" x14ac:dyDescent="0.25">
      <c r="A514" s="19">
        <v>10</v>
      </c>
      <c r="B514" s="78" t="s">
        <v>980</v>
      </c>
      <c r="C514" s="111">
        <v>1</v>
      </c>
      <c r="D514" s="96">
        <v>0</v>
      </c>
      <c r="E514" s="102">
        <f t="shared" si="444"/>
        <v>1</v>
      </c>
      <c r="F514" s="98" t="s">
        <v>5</v>
      </c>
      <c r="G514" s="90"/>
      <c r="H514" s="91">
        <f t="shared" si="449"/>
        <v>0</v>
      </c>
      <c r="I514" s="92">
        <f t="shared" si="450"/>
        <v>123.52</v>
      </c>
      <c r="J514" s="93">
        <f t="shared" si="451"/>
        <v>4</v>
      </c>
      <c r="K514" s="91">
        <f t="shared" si="452"/>
        <v>494.08</v>
      </c>
      <c r="L514" s="61">
        <f t="shared" si="453"/>
        <v>494.08</v>
      </c>
    </row>
    <row r="515" spans="1:12" x14ac:dyDescent="0.25">
      <c r="A515" s="19">
        <v>11</v>
      </c>
      <c r="B515" s="78" t="s">
        <v>981</v>
      </c>
      <c r="C515" s="111">
        <v>1</v>
      </c>
      <c r="D515" s="96">
        <v>0</v>
      </c>
      <c r="E515" s="102">
        <f t="shared" si="444"/>
        <v>1</v>
      </c>
      <c r="F515" s="98" t="s">
        <v>5</v>
      </c>
      <c r="G515" s="90"/>
      <c r="H515" s="91">
        <f t="shared" si="449"/>
        <v>0</v>
      </c>
      <c r="I515" s="92">
        <f t="shared" si="450"/>
        <v>123.52</v>
      </c>
      <c r="J515" s="93">
        <f t="shared" si="451"/>
        <v>4</v>
      </c>
      <c r="K515" s="91">
        <f t="shared" si="452"/>
        <v>494.08</v>
      </c>
      <c r="L515" s="61">
        <f t="shared" si="453"/>
        <v>494.08</v>
      </c>
    </row>
    <row r="516" spans="1:12" x14ac:dyDescent="0.25">
      <c r="A516" s="19">
        <v>12</v>
      </c>
      <c r="B516" s="78" t="s">
        <v>982</v>
      </c>
      <c r="C516" s="111">
        <v>1</v>
      </c>
      <c r="D516" s="96">
        <v>0</v>
      </c>
      <c r="E516" s="102">
        <f t="shared" si="444"/>
        <v>1</v>
      </c>
      <c r="F516" s="98" t="s">
        <v>5</v>
      </c>
      <c r="G516" s="90"/>
      <c r="H516" s="91">
        <f t="shared" si="449"/>
        <v>0</v>
      </c>
      <c r="I516" s="92">
        <f t="shared" si="450"/>
        <v>123.52</v>
      </c>
      <c r="J516" s="93">
        <f t="shared" si="451"/>
        <v>4</v>
      </c>
      <c r="K516" s="91">
        <f t="shared" si="452"/>
        <v>494.08</v>
      </c>
      <c r="L516" s="61">
        <f t="shared" si="453"/>
        <v>494.08</v>
      </c>
    </row>
    <row r="517" spans="1:12" x14ac:dyDescent="0.25">
      <c r="A517" s="19">
        <v>13</v>
      </c>
      <c r="B517" s="78" t="s">
        <v>983</v>
      </c>
      <c r="C517" s="111">
        <v>1</v>
      </c>
      <c r="D517" s="96">
        <v>0</v>
      </c>
      <c r="E517" s="102">
        <f t="shared" si="444"/>
        <v>1</v>
      </c>
      <c r="F517" s="98" t="s">
        <v>5</v>
      </c>
      <c r="G517" s="90"/>
      <c r="H517" s="91">
        <f t="shared" si="449"/>
        <v>0</v>
      </c>
      <c r="I517" s="92">
        <f t="shared" si="450"/>
        <v>123.52</v>
      </c>
      <c r="J517" s="93">
        <f t="shared" si="451"/>
        <v>4</v>
      </c>
      <c r="K517" s="91">
        <f t="shared" si="452"/>
        <v>494.08</v>
      </c>
      <c r="L517" s="61">
        <f t="shared" si="453"/>
        <v>494.08</v>
      </c>
    </row>
    <row r="518" spans="1:12" x14ac:dyDescent="0.25">
      <c r="A518" s="19">
        <v>14</v>
      </c>
      <c r="B518" s="78" t="s">
        <v>984</v>
      </c>
      <c r="C518" s="111">
        <v>1</v>
      </c>
      <c r="D518" s="96">
        <v>0</v>
      </c>
      <c r="E518" s="102">
        <f t="shared" si="444"/>
        <v>1</v>
      </c>
      <c r="F518" s="98" t="s">
        <v>5</v>
      </c>
      <c r="G518" s="90"/>
      <c r="H518" s="91">
        <f t="shared" si="449"/>
        <v>0</v>
      </c>
      <c r="I518" s="92">
        <f t="shared" si="450"/>
        <v>123.52</v>
      </c>
      <c r="J518" s="93">
        <f t="shared" si="451"/>
        <v>4</v>
      </c>
      <c r="K518" s="91">
        <f t="shared" si="452"/>
        <v>494.08</v>
      </c>
      <c r="L518" s="61">
        <f t="shared" si="453"/>
        <v>494.08</v>
      </c>
    </row>
    <row r="519" spans="1:12" x14ac:dyDescent="0.25">
      <c r="A519" s="19">
        <v>15</v>
      </c>
      <c r="B519" s="78" t="s">
        <v>985</v>
      </c>
      <c r="C519" s="111">
        <v>1</v>
      </c>
      <c r="D519" s="96">
        <v>0</v>
      </c>
      <c r="E519" s="102">
        <f t="shared" si="444"/>
        <v>1</v>
      </c>
      <c r="F519" s="98" t="s">
        <v>5</v>
      </c>
      <c r="G519" s="90"/>
      <c r="H519" s="91">
        <f t="shared" si="449"/>
        <v>0</v>
      </c>
      <c r="I519" s="92">
        <f t="shared" si="450"/>
        <v>123.52</v>
      </c>
      <c r="J519" s="93">
        <f t="shared" si="451"/>
        <v>4</v>
      </c>
      <c r="K519" s="91">
        <f t="shared" si="452"/>
        <v>494.08</v>
      </c>
      <c r="L519" s="61">
        <f t="shared" si="453"/>
        <v>494.08</v>
      </c>
    </row>
    <row r="520" spans="1:12" ht="16.5" thickBot="1" x14ac:dyDescent="0.3">
      <c r="A520" s="19"/>
      <c r="B520" s="55"/>
      <c r="C520" s="111"/>
      <c r="D520" s="96"/>
      <c r="E520" s="102"/>
      <c r="F520" s="98"/>
      <c r="G520" s="90"/>
      <c r="H520" s="91"/>
      <c r="I520" s="110"/>
      <c r="J520" s="93"/>
      <c r="K520" s="91"/>
      <c r="L520" s="61"/>
    </row>
    <row r="521" spans="1:12" ht="16.5" thickBot="1" x14ac:dyDescent="0.3">
      <c r="A521" s="145" t="s">
        <v>1791</v>
      </c>
      <c r="B521" s="146"/>
      <c r="C521" s="111"/>
      <c r="D521" s="96"/>
      <c r="E521" s="102"/>
      <c r="F521" s="98"/>
      <c r="G521" s="90"/>
      <c r="H521" s="91"/>
      <c r="I521" s="110"/>
      <c r="J521" s="93"/>
      <c r="K521" s="91"/>
      <c r="L521" s="61"/>
    </row>
    <row r="522" spans="1:12" x14ac:dyDescent="0.25">
      <c r="A522" s="19">
        <v>1</v>
      </c>
      <c r="B522" s="78" t="s">
        <v>1757</v>
      </c>
      <c r="C522" s="111">
        <v>30</v>
      </c>
      <c r="D522" s="96">
        <v>0</v>
      </c>
      <c r="E522" s="102">
        <f t="shared" ref="E522:E526" si="454">C522*(1+D522)</f>
        <v>30</v>
      </c>
      <c r="F522" s="98" t="s">
        <v>5</v>
      </c>
      <c r="G522" s="106">
        <v>8.32</v>
      </c>
      <c r="H522" s="91">
        <f t="shared" ref="H522:H526" si="455">G522*E522</f>
        <v>249.60000000000002</v>
      </c>
      <c r="I522" s="92">
        <f t="shared" ref="I522:I526" si="456">L$4</f>
        <v>123.52</v>
      </c>
      <c r="J522" s="93">
        <f>E522*0.44</f>
        <v>13.2</v>
      </c>
      <c r="K522" s="91">
        <f t="shared" ref="K522:K526" si="457">J522*I522</f>
        <v>1630.4639999999999</v>
      </c>
      <c r="L522" s="61">
        <f t="shared" ref="L522:L526" si="458">K522+H522</f>
        <v>1880.0639999999999</v>
      </c>
    </row>
    <row r="523" spans="1:12" x14ac:dyDescent="0.25">
      <c r="A523" s="19">
        <v>2</v>
      </c>
      <c r="B523" s="78" t="s">
        <v>1788</v>
      </c>
      <c r="C523" s="111">
        <v>15</v>
      </c>
      <c r="D523" s="96">
        <v>0</v>
      </c>
      <c r="E523" s="102">
        <f t="shared" si="454"/>
        <v>15</v>
      </c>
      <c r="F523" s="98" t="s">
        <v>5</v>
      </c>
      <c r="G523" s="106">
        <v>148.97999999999999</v>
      </c>
      <c r="H523" s="91">
        <f t="shared" si="455"/>
        <v>2234.6999999999998</v>
      </c>
      <c r="I523" s="92">
        <f t="shared" si="456"/>
        <v>123.52</v>
      </c>
      <c r="J523" s="93">
        <f>E523*0.55</f>
        <v>8.25</v>
      </c>
      <c r="K523" s="91">
        <f t="shared" si="457"/>
        <v>1019.04</v>
      </c>
      <c r="L523" s="61">
        <f t="shared" si="458"/>
        <v>3253.74</v>
      </c>
    </row>
    <row r="524" spans="1:12" x14ac:dyDescent="0.25">
      <c r="A524" s="19">
        <v>3</v>
      </c>
      <c r="B524" s="78" t="s">
        <v>1779</v>
      </c>
      <c r="C524" s="111">
        <v>15</v>
      </c>
      <c r="D524" s="96">
        <v>0</v>
      </c>
      <c r="E524" s="102">
        <f t="shared" si="454"/>
        <v>15</v>
      </c>
      <c r="F524" s="98" t="s">
        <v>5</v>
      </c>
      <c r="G524" s="106">
        <v>8.1199999999999992</v>
      </c>
      <c r="H524" s="91">
        <f t="shared" si="455"/>
        <v>121.79999999999998</v>
      </c>
      <c r="I524" s="92">
        <f t="shared" si="456"/>
        <v>123.52</v>
      </c>
      <c r="J524" s="93">
        <f>E524*0.44</f>
        <v>6.6</v>
      </c>
      <c r="K524" s="91">
        <f t="shared" si="457"/>
        <v>815.23199999999997</v>
      </c>
      <c r="L524" s="61">
        <f t="shared" si="458"/>
        <v>937.03199999999993</v>
      </c>
    </row>
    <row r="525" spans="1:12" x14ac:dyDescent="0.25">
      <c r="A525" s="19">
        <v>4</v>
      </c>
      <c r="B525" s="78" t="s">
        <v>1789</v>
      </c>
      <c r="C525" s="111">
        <v>30</v>
      </c>
      <c r="D525" s="96">
        <v>0</v>
      </c>
      <c r="E525" s="102">
        <f t="shared" si="454"/>
        <v>30</v>
      </c>
      <c r="F525" s="98" t="s">
        <v>5</v>
      </c>
      <c r="G525" s="106">
        <v>6.44</v>
      </c>
      <c r="H525" s="91">
        <f t="shared" si="455"/>
        <v>193.20000000000002</v>
      </c>
      <c r="I525" s="92">
        <f t="shared" si="456"/>
        <v>123.52</v>
      </c>
      <c r="J525" s="93">
        <f>E525*0.44</f>
        <v>13.2</v>
      </c>
      <c r="K525" s="91">
        <f t="shared" si="457"/>
        <v>1630.4639999999999</v>
      </c>
      <c r="L525" s="61">
        <f t="shared" si="458"/>
        <v>1823.664</v>
      </c>
    </row>
    <row r="526" spans="1:12" x14ac:dyDescent="0.25">
      <c r="A526" s="19">
        <v>5</v>
      </c>
      <c r="B526" s="78" t="s">
        <v>1790</v>
      </c>
      <c r="C526" s="111">
        <v>30</v>
      </c>
      <c r="D526" s="96">
        <v>0</v>
      </c>
      <c r="E526" s="102">
        <f t="shared" si="454"/>
        <v>30</v>
      </c>
      <c r="F526" s="98" t="s">
        <v>5</v>
      </c>
      <c r="G526" s="90">
        <v>3.53</v>
      </c>
      <c r="H526" s="91">
        <f t="shared" si="455"/>
        <v>105.89999999999999</v>
      </c>
      <c r="I526" s="92">
        <f t="shared" si="456"/>
        <v>123.52</v>
      </c>
      <c r="J526" s="93">
        <f>E526*0.724</f>
        <v>21.72</v>
      </c>
      <c r="K526" s="91">
        <f t="shared" si="457"/>
        <v>2682.8543999999997</v>
      </c>
      <c r="L526" s="61">
        <f t="shared" si="458"/>
        <v>2788.7543999999998</v>
      </c>
    </row>
    <row r="527" spans="1:12" ht="16.5" thickBot="1" x14ac:dyDescent="0.3">
      <c r="A527" s="19"/>
      <c r="B527" s="55"/>
      <c r="C527" s="111"/>
      <c r="D527" s="96"/>
      <c r="E527" s="102"/>
      <c r="F527" s="98"/>
      <c r="G527" s="90"/>
      <c r="H527" s="91"/>
      <c r="I527" s="110"/>
      <c r="J527" s="93"/>
      <c r="K527" s="91"/>
      <c r="L527" s="61"/>
    </row>
    <row r="528" spans="1:12" ht="15.75" customHeight="1" thickBot="1" x14ac:dyDescent="0.3">
      <c r="A528" s="145" t="s">
        <v>986</v>
      </c>
      <c r="B528" s="146"/>
      <c r="C528" s="135"/>
      <c r="D528" s="136"/>
      <c r="E528" s="137"/>
      <c r="F528" s="138"/>
      <c r="G528" s="139"/>
      <c r="H528" s="99"/>
      <c r="I528" s="100"/>
      <c r="J528" s="101"/>
      <c r="K528" s="92"/>
      <c r="L528" s="30"/>
    </row>
    <row r="529" spans="1:37" s="16" customFormat="1" ht="60" x14ac:dyDescent="0.25">
      <c r="A529" s="15">
        <v>1</v>
      </c>
      <c r="B529" s="95" t="s">
        <v>987</v>
      </c>
      <c r="C529" s="111">
        <v>1</v>
      </c>
      <c r="D529" s="96">
        <v>0</v>
      </c>
      <c r="E529" s="102">
        <f t="shared" ref="E529:E532" si="459">C529*(1+D529)</f>
        <v>1</v>
      </c>
      <c r="F529" s="98" t="s">
        <v>5</v>
      </c>
      <c r="G529" s="90"/>
      <c r="H529" s="91">
        <f t="shared" ref="H529" si="460">G529*E529</f>
        <v>0</v>
      </c>
      <c r="I529" s="92">
        <f t="shared" ref="I529" si="461">L$4</f>
        <v>123.52</v>
      </c>
      <c r="J529" s="93">
        <f>E529*4</f>
        <v>4</v>
      </c>
      <c r="K529" s="91">
        <f t="shared" ref="K529" si="462">J529*I529</f>
        <v>494.08</v>
      </c>
      <c r="L529" s="61">
        <f t="shared" ref="L529" si="463">K529+H529</f>
        <v>494.08</v>
      </c>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row>
    <row r="530" spans="1:37" s="12" customFormat="1" ht="15.75" customHeight="1" x14ac:dyDescent="0.25">
      <c r="A530" s="15">
        <v>2</v>
      </c>
      <c r="B530" s="22" t="s">
        <v>988</v>
      </c>
      <c r="C530" s="140">
        <v>1</v>
      </c>
      <c r="D530" s="96">
        <v>0</v>
      </c>
      <c r="E530" s="102">
        <f t="shared" si="459"/>
        <v>1</v>
      </c>
      <c r="F530" s="98" t="s">
        <v>5</v>
      </c>
      <c r="G530" s="90"/>
      <c r="H530" s="91">
        <f t="shared" ref="H530:H532" si="464">G530*E530</f>
        <v>0</v>
      </c>
      <c r="I530" s="92">
        <f t="shared" ref="I530:I532" si="465">L$4</f>
        <v>123.52</v>
      </c>
      <c r="J530" s="93">
        <f t="shared" ref="J530:J532" si="466">E530*4</f>
        <v>4</v>
      </c>
      <c r="K530" s="91">
        <f t="shared" ref="K530:K532" si="467">J530*I530</f>
        <v>494.08</v>
      </c>
      <c r="L530" s="61">
        <f t="shared" ref="L530:L532" si="468">K530+H530</f>
        <v>494.08</v>
      </c>
    </row>
    <row r="531" spans="1:37" s="12" customFormat="1" ht="15.75" customHeight="1" x14ac:dyDescent="0.25">
      <c r="A531" s="15">
        <v>3</v>
      </c>
      <c r="B531" s="22" t="s">
        <v>989</v>
      </c>
      <c r="C531" s="140">
        <v>1</v>
      </c>
      <c r="D531" s="96">
        <v>0</v>
      </c>
      <c r="E531" s="102">
        <f t="shared" si="459"/>
        <v>1</v>
      </c>
      <c r="F531" s="98" t="s">
        <v>5</v>
      </c>
      <c r="G531" s="90"/>
      <c r="H531" s="91">
        <f t="shared" si="464"/>
        <v>0</v>
      </c>
      <c r="I531" s="92">
        <f t="shared" si="465"/>
        <v>123.52</v>
      </c>
      <c r="J531" s="93">
        <f t="shared" si="466"/>
        <v>4</v>
      </c>
      <c r="K531" s="91">
        <f t="shared" si="467"/>
        <v>494.08</v>
      </c>
      <c r="L531" s="61">
        <f t="shared" si="468"/>
        <v>494.08</v>
      </c>
    </row>
    <row r="532" spans="1:37" s="12" customFormat="1" ht="15.75" customHeight="1" x14ac:dyDescent="0.25">
      <c r="A532" s="15">
        <v>4</v>
      </c>
      <c r="B532" s="22" t="s">
        <v>990</v>
      </c>
      <c r="C532" s="140">
        <v>1</v>
      </c>
      <c r="D532" s="96">
        <v>0</v>
      </c>
      <c r="E532" s="102">
        <f t="shared" si="459"/>
        <v>1</v>
      </c>
      <c r="F532" s="98" t="s">
        <v>5</v>
      </c>
      <c r="G532" s="90"/>
      <c r="H532" s="91">
        <f t="shared" si="464"/>
        <v>0</v>
      </c>
      <c r="I532" s="92">
        <f t="shared" si="465"/>
        <v>123.52</v>
      </c>
      <c r="J532" s="93">
        <f t="shared" si="466"/>
        <v>4</v>
      </c>
      <c r="K532" s="91">
        <f t="shared" si="467"/>
        <v>494.08</v>
      </c>
      <c r="L532" s="61">
        <f t="shared" si="468"/>
        <v>494.08</v>
      </c>
    </row>
    <row r="533" spans="1:37" s="12" customFormat="1" ht="15.75" customHeight="1" thickBot="1" x14ac:dyDescent="0.3">
      <c r="A533" s="15"/>
      <c r="B533" s="22"/>
      <c r="C533" s="135"/>
      <c r="D533" s="136"/>
      <c r="E533" s="137"/>
      <c r="F533" s="138"/>
      <c r="G533" s="139"/>
      <c r="H533" s="73"/>
      <c r="I533" s="74"/>
      <c r="J533" s="75"/>
      <c r="K533" s="73"/>
      <c r="L533" s="76"/>
    </row>
    <row r="534" spans="1:37" ht="15.75" customHeight="1" thickBot="1" x14ac:dyDescent="0.3">
      <c r="A534" s="145" t="s">
        <v>1111</v>
      </c>
      <c r="B534" s="146"/>
      <c r="C534" s="135"/>
      <c r="D534" s="136"/>
      <c r="E534" s="137"/>
      <c r="F534" s="138"/>
      <c r="G534" s="139"/>
      <c r="H534" s="99"/>
      <c r="I534" s="100"/>
      <c r="J534" s="101"/>
      <c r="K534" s="92"/>
      <c r="L534" s="30"/>
    </row>
    <row r="535" spans="1:37" x14ac:dyDescent="0.25">
      <c r="A535" s="19">
        <v>1</v>
      </c>
      <c r="B535" s="78" t="s">
        <v>1112</v>
      </c>
      <c r="C535" s="111">
        <v>1</v>
      </c>
      <c r="D535" s="96">
        <v>0</v>
      </c>
      <c r="E535" s="102">
        <f t="shared" ref="E535:E598" si="469">C535*(1+D535)</f>
        <v>1</v>
      </c>
      <c r="F535" s="98" t="s">
        <v>5</v>
      </c>
      <c r="G535" s="90"/>
      <c r="H535" s="91">
        <f t="shared" ref="H535" si="470">G535*E535</f>
        <v>0</v>
      </c>
      <c r="I535" s="92">
        <f t="shared" ref="I535" si="471">L$4</f>
        <v>123.52</v>
      </c>
      <c r="J535" s="93">
        <f>E535*4</f>
        <v>4</v>
      </c>
      <c r="K535" s="91">
        <f t="shared" ref="K535" si="472">J535*I535</f>
        <v>494.08</v>
      </c>
      <c r="L535" s="61">
        <f t="shared" ref="L535" si="473">K535+H535</f>
        <v>494.08</v>
      </c>
    </row>
    <row r="536" spans="1:37" x14ac:dyDescent="0.25">
      <c r="A536" s="19">
        <v>2</v>
      </c>
      <c r="B536" s="78" t="s">
        <v>1113</v>
      </c>
      <c r="C536" s="111">
        <v>1</v>
      </c>
      <c r="D536" s="96">
        <v>0</v>
      </c>
      <c r="E536" s="102">
        <f t="shared" si="469"/>
        <v>1</v>
      </c>
      <c r="F536" s="98" t="s">
        <v>5</v>
      </c>
      <c r="G536" s="90"/>
      <c r="H536" s="91">
        <f t="shared" ref="H536:H599" si="474">G536*E536</f>
        <v>0</v>
      </c>
      <c r="I536" s="92">
        <f t="shared" ref="I536:I599" si="475">L$4</f>
        <v>123.52</v>
      </c>
      <c r="J536" s="93">
        <f t="shared" ref="J536:J599" si="476">E536*4</f>
        <v>4</v>
      </c>
      <c r="K536" s="91">
        <f t="shared" ref="K536:K599" si="477">J536*I536</f>
        <v>494.08</v>
      </c>
      <c r="L536" s="61">
        <f t="shared" ref="L536:L599" si="478">K536+H536</f>
        <v>494.08</v>
      </c>
    </row>
    <row r="537" spans="1:37" x14ac:dyDescent="0.25">
      <c r="A537" s="19">
        <v>3</v>
      </c>
      <c r="B537" s="78" t="s">
        <v>1114</v>
      </c>
      <c r="C537" s="111">
        <v>1</v>
      </c>
      <c r="D537" s="96">
        <v>0</v>
      </c>
      <c r="E537" s="102">
        <f t="shared" si="469"/>
        <v>1</v>
      </c>
      <c r="F537" s="98" t="s">
        <v>5</v>
      </c>
      <c r="G537" s="90"/>
      <c r="H537" s="91">
        <f t="shared" si="474"/>
        <v>0</v>
      </c>
      <c r="I537" s="92">
        <f t="shared" si="475"/>
        <v>123.52</v>
      </c>
      <c r="J537" s="93">
        <f t="shared" si="476"/>
        <v>4</v>
      </c>
      <c r="K537" s="91">
        <f t="shared" si="477"/>
        <v>494.08</v>
      </c>
      <c r="L537" s="61">
        <f t="shared" si="478"/>
        <v>494.08</v>
      </c>
    </row>
    <row r="538" spans="1:37" x14ac:dyDescent="0.25">
      <c r="A538" s="19">
        <v>4</v>
      </c>
      <c r="B538" s="78" t="s">
        <v>1115</v>
      </c>
      <c r="C538" s="111">
        <v>1</v>
      </c>
      <c r="D538" s="96">
        <v>0</v>
      </c>
      <c r="E538" s="102">
        <f t="shared" si="469"/>
        <v>1</v>
      </c>
      <c r="F538" s="98" t="s">
        <v>5</v>
      </c>
      <c r="G538" s="90"/>
      <c r="H538" s="91">
        <f t="shared" si="474"/>
        <v>0</v>
      </c>
      <c r="I538" s="92">
        <f t="shared" si="475"/>
        <v>123.52</v>
      </c>
      <c r="J538" s="93">
        <f t="shared" si="476"/>
        <v>4</v>
      </c>
      <c r="K538" s="91">
        <f t="shared" si="477"/>
        <v>494.08</v>
      </c>
      <c r="L538" s="61">
        <f t="shared" si="478"/>
        <v>494.08</v>
      </c>
    </row>
    <row r="539" spans="1:37" x14ac:dyDescent="0.25">
      <c r="A539" s="19">
        <v>5</v>
      </c>
      <c r="B539" s="78" t="s">
        <v>1116</v>
      </c>
      <c r="C539" s="111">
        <v>1</v>
      </c>
      <c r="D539" s="96">
        <v>0</v>
      </c>
      <c r="E539" s="102">
        <f t="shared" si="469"/>
        <v>1</v>
      </c>
      <c r="F539" s="98" t="s">
        <v>5</v>
      </c>
      <c r="G539" s="90"/>
      <c r="H539" s="91">
        <f t="shared" si="474"/>
        <v>0</v>
      </c>
      <c r="I539" s="92">
        <f t="shared" si="475"/>
        <v>123.52</v>
      </c>
      <c r="J539" s="93">
        <f t="shared" si="476"/>
        <v>4</v>
      </c>
      <c r="K539" s="91">
        <f t="shared" si="477"/>
        <v>494.08</v>
      </c>
      <c r="L539" s="61">
        <f t="shared" si="478"/>
        <v>494.08</v>
      </c>
    </row>
    <row r="540" spans="1:37" x14ac:dyDescent="0.25">
      <c r="A540" s="19">
        <v>6</v>
      </c>
      <c r="B540" s="78" t="s">
        <v>1117</v>
      </c>
      <c r="C540" s="111">
        <v>1</v>
      </c>
      <c r="D540" s="96">
        <v>0</v>
      </c>
      <c r="E540" s="102">
        <f t="shared" si="469"/>
        <v>1</v>
      </c>
      <c r="F540" s="98" t="s">
        <v>5</v>
      </c>
      <c r="G540" s="90"/>
      <c r="H540" s="91">
        <f t="shared" si="474"/>
        <v>0</v>
      </c>
      <c r="I540" s="92">
        <f t="shared" si="475"/>
        <v>123.52</v>
      </c>
      <c r="J540" s="93">
        <f t="shared" si="476"/>
        <v>4</v>
      </c>
      <c r="K540" s="91">
        <f t="shared" si="477"/>
        <v>494.08</v>
      </c>
      <c r="L540" s="61">
        <f t="shared" si="478"/>
        <v>494.08</v>
      </c>
    </row>
    <row r="541" spans="1:37" x14ac:dyDescent="0.25">
      <c r="A541" s="19">
        <v>7</v>
      </c>
      <c r="B541" s="78" t="s">
        <v>1118</v>
      </c>
      <c r="C541" s="111">
        <v>1</v>
      </c>
      <c r="D541" s="96">
        <v>0</v>
      </c>
      <c r="E541" s="102">
        <f t="shared" si="469"/>
        <v>1</v>
      </c>
      <c r="F541" s="98" t="s">
        <v>5</v>
      </c>
      <c r="G541" s="90"/>
      <c r="H541" s="91">
        <f t="shared" si="474"/>
        <v>0</v>
      </c>
      <c r="I541" s="92">
        <f t="shared" si="475"/>
        <v>123.52</v>
      </c>
      <c r="J541" s="93">
        <f t="shared" si="476"/>
        <v>4</v>
      </c>
      <c r="K541" s="91">
        <f t="shared" si="477"/>
        <v>494.08</v>
      </c>
      <c r="L541" s="61">
        <f t="shared" si="478"/>
        <v>494.08</v>
      </c>
    </row>
    <row r="542" spans="1:37" x14ac:dyDescent="0.25">
      <c r="A542" s="19">
        <v>8</v>
      </c>
      <c r="B542" s="78" t="s">
        <v>1119</v>
      </c>
      <c r="C542" s="111">
        <v>1</v>
      </c>
      <c r="D542" s="96">
        <v>0</v>
      </c>
      <c r="E542" s="102">
        <f t="shared" si="469"/>
        <v>1</v>
      </c>
      <c r="F542" s="98" t="s">
        <v>5</v>
      </c>
      <c r="G542" s="90"/>
      <c r="H542" s="91">
        <f t="shared" si="474"/>
        <v>0</v>
      </c>
      <c r="I542" s="92">
        <f t="shared" si="475"/>
        <v>123.52</v>
      </c>
      <c r="J542" s="93">
        <f t="shared" si="476"/>
        <v>4</v>
      </c>
      <c r="K542" s="91">
        <f t="shared" si="477"/>
        <v>494.08</v>
      </c>
      <c r="L542" s="61">
        <f t="shared" si="478"/>
        <v>494.08</v>
      </c>
    </row>
    <row r="543" spans="1:37" x14ac:dyDescent="0.25">
      <c r="A543" s="19">
        <v>9</v>
      </c>
      <c r="B543" s="78" t="s">
        <v>1120</v>
      </c>
      <c r="C543" s="111">
        <v>1</v>
      </c>
      <c r="D543" s="96">
        <v>0</v>
      </c>
      <c r="E543" s="102">
        <f t="shared" si="469"/>
        <v>1</v>
      </c>
      <c r="F543" s="98" t="s">
        <v>5</v>
      </c>
      <c r="G543" s="90"/>
      <c r="H543" s="91">
        <f t="shared" si="474"/>
        <v>0</v>
      </c>
      <c r="I543" s="92">
        <f t="shared" si="475"/>
        <v>123.52</v>
      </c>
      <c r="J543" s="93">
        <f t="shared" si="476"/>
        <v>4</v>
      </c>
      <c r="K543" s="91">
        <f t="shared" si="477"/>
        <v>494.08</v>
      </c>
      <c r="L543" s="61">
        <f t="shared" si="478"/>
        <v>494.08</v>
      </c>
    </row>
    <row r="544" spans="1:37" x14ac:dyDescent="0.25">
      <c r="A544" s="19">
        <v>10</v>
      </c>
      <c r="B544" s="78" t="s">
        <v>1121</v>
      </c>
      <c r="C544" s="111">
        <v>1</v>
      </c>
      <c r="D544" s="96">
        <v>0</v>
      </c>
      <c r="E544" s="102">
        <f t="shared" si="469"/>
        <v>1</v>
      </c>
      <c r="F544" s="98" t="s">
        <v>5</v>
      </c>
      <c r="G544" s="90"/>
      <c r="H544" s="91">
        <f t="shared" si="474"/>
        <v>0</v>
      </c>
      <c r="I544" s="92">
        <f t="shared" si="475"/>
        <v>123.52</v>
      </c>
      <c r="J544" s="93">
        <f t="shared" si="476"/>
        <v>4</v>
      </c>
      <c r="K544" s="91">
        <f t="shared" si="477"/>
        <v>494.08</v>
      </c>
      <c r="L544" s="61">
        <f t="shared" si="478"/>
        <v>494.08</v>
      </c>
    </row>
    <row r="545" spans="1:12" x14ac:dyDescent="0.25">
      <c r="A545" s="19">
        <v>11</v>
      </c>
      <c r="B545" s="78" t="s">
        <v>1122</v>
      </c>
      <c r="C545" s="111">
        <v>1</v>
      </c>
      <c r="D545" s="96">
        <v>0</v>
      </c>
      <c r="E545" s="102">
        <f t="shared" si="469"/>
        <v>1</v>
      </c>
      <c r="F545" s="98" t="s">
        <v>5</v>
      </c>
      <c r="G545" s="90"/>
      <c r="H545" s="91">
        <f t="shared" si="474"/>
        <v>0</v>
      </c>
      <c r="I545" s="92">
        <f t="shared" si="475"/>
        <v>123.52</v>
      </c>
      <c r="J545" s="93">
        <f t="shared" si="476"/>
        <v>4</v>
      </c>
      <c r="K545" s="91">
        <f t="shared" si="477"/>
        <v>494.08</v>
      </c>
      <c r="L545" s="61">
        <f t="shared" si="478"/>
        <v>494.08</v>
      </c>
    </row>
    <row r="546" spans="1:12" x14ac:dyDescent="0.25">
      <c r="A546" s="19">
        <v>12</v>
      </c>
      <c r="B546" s="78" t="s">
        <v>1123</v>
      </c>
      <c r="C546" s="111">
        <v>1</v>
      </c>
      <c r="D546" s="96">
        <v>0</v>
      </c>
      <c r="E546" s="102">
        <f t="shared" si="469"/>
        <v>1</v>
      </c>
      <c r="F546" s="98" t="s">
        <v>5</v>
      </c>
      <c r="G546" s="90"/>
      <c r="H546" s="91">
        <f t="shared" si="474"/>
        <v>0</v>
      </c>
      <c r="I546" s="92">
        <f t="shared" si="475"/>
        <v>123.52</v>
      </c>
      <c r="J546" s="93">
        <f t="shared" si="476"/>
        <v>4</v>
      </c>
      <c r="K546" s="91">
        <f t="shared" si="477"/>
        <v>494.08</v>
      </c>
      <c r="L546" s="61">
        <f t="shared" si="478"/>
        <v>494.08</v>
      </c>
    </row>
    <row r="547" spans="1:12" x14ac:dyDescent="0.25">
      <c r="A547" s="19">
        <v>13</v>
      </c>
      <c r="B547" s="78" t="s">
        <v>1124</v>
      </c>
      <c r="C547" s="111">
        <v>1</v>
      </c>
      <c r="D547" s="96">
        <v>0</v>
      </c>
      <c r="E547" s="102">
        <f t="shared" si="469"/>
        <v>1</v>
      </c>
      <c r="F547" s="98" t="s">
        <v>5</v>
      </c>
      <c r="G547" s="90"/>
      <c r="H547" s="91">
        <f t="shared" si="474"/>
        <v>0</v>
      </c>
      <c r="I547" s="92">
        <f t="shared" si="475"/>
        <v>123.52</v>
      </c>
      <c r="J547" s="93">
        <f t="shared" si="476"/>
        <v>4</v>
      </c>
      <c r="K547" s="91">
        <f t="shared" si="477"/>
        <v>494.08</v>
      </c>
      <c r="L547" s="61">
        <f t="shared" si="478"/>
        <v>494.08</v>
      </c>
    </row>
    <row r="548" spans="1:12" x14ac:dyDescent="0.25">
      <c r="A548" s="19">
        <v>14</v>
      </c>
      <c r="B548" s="78" t="s">
        <v>1125</v>
      </c>
      <c r="C548" s="111">
        <v>1</v>
      </c>
      <c r="D548" s="96">
        <v>0</v>
      </c>
      <c r="E548" s="102">
        <f t="shared" si="469"/>
        <v>1</v>
      </c>
      <c r="F548" s="98" t="s">
        <v>5</v>
      </c>
      <c r="G548" s="90"/>
      <c r="H548" s="91">
        <f t="shared" si="474"/>
        <v>0</v>
      </c>
      <c r="I548" s="92">
        <f t="shared" si="475"/>
        <v>123.52</v>
      </c>
      <c r="J548" s="93">
        <f t="shared" si="476"/>
        <v>4</v>
      </c>
      <c r="K548" s="91">
        <f t="shared" si="477"/>
        <v>494.08</v>
      </c>
      <c r="L548" s="61">
        <f t="shared" si="478"/>
        <v>494.08</v>
      </c>
    </row>
    <row r="549" spans="1:12" x14ac:dyDescent="0.25">
      <c r="A549" s="19">
        <v>15</v>
      </c>
      <c r="B549" s="78" t="s">
        <v>1126</v>
      </c>
      <c r="C549" s="111">
        <v>1</v>
      </c>
      <c r="D549" s="96">
        <v>0</v>
      </c>
      <c r="E549" s="102">
        <f t="shared" si="469"/>
        <v>1</v>
      </c>
      <c r="F549" s="98" t="s">
        <v>5</v>
      </c>
      <c r="G549" s="90"/>
      <c r="H549" s="91">
        <f t="shared" si="474"/>
        <v>0</v>
      </c>
      <c r="I549" s="92">
        <f t="shared" si="475"/>
        <v>123.52</v>
      </c>
      <c r="J549" s="93">
        <f t="shared" si="476"/>
        <v>4</v>
      </c>
      <c r="K549" s="91">
        <f t="shared" si="477"/>
        <v>494.08</v>
      </c>
      <c r="L549" s="61">
        <f t="shared" si="478"/>
        <v>494.08</v>
      </c>
    </row>
    <row r="550" spans="1:12" x14ac:dyDescent="0.25">
      <c r="A550" s="19">
        <v>16</v>
      </c>
      <c r="B550" s="78" t="s">
        <v>1127</v>
      </c>
      <c r="C550" s="111">
        <v>1</v>
      </c>
      <c r="D550" s="96">
        <v>0</v>
      </c>
      <c r="E550" s="102">
        <f t="shared" si="469"/>
        <v>1</v>
      </c>
      <c r="F550" s="98" t="s">
        <v>5</v>
      </c>
      <c r="G550" s="90"/>
      <c r="H550" s="91">
        <f t="shared" si="474"/>
        <v>0</v>
      </c>
      <c r="I550" s="92">
        <f t="shared" si="475"/>
        <v>123.52</v>
      </c>
      <c r="J550" s="93">
        <f t="shared" si="476"/>
        <v>4</v>
      </c>
      <c r="K550" s="91">
        <f t="shared" si="477"/>
        <v>494.08</v>
      </c>
      <c r="L550" s="61">
        <f t="shared" si="478"/>
        <v>494.08</v>
      </c>
    </row>
    <row r="551" spans="1:12" x14ac:dyDescent="0.25">
      <c r="A551" s="19">
        <v>17</v>
      </c>
      <c r="B551" s="78" t="s">
        <v>1128</v>
      </c>
      <c r="C551" s="111">
        <v>1</v>
      </c>
      <c r="D551" s="96">
        <v>0</v>
      </c>
      <c r="E551" s="102">
        <f t="shared" si="469"/>
        <v>1</v>
      </c>
      <c r="F551" s="98" t="s">
        <v>5</v>
      </c>
      <c r="G551" s="90"/>
      <c r="H551" s="91">
        <f t="shared" si="474"/>
        <v>0</v>
      </c>
      <c r="I551" s="92">
        <f t="shared" si="475"/>
        <v>123.52</v>
      </c>
      <c r="J551" s="93">
        <f t="shared" si="476"/>
        <v>4</v>
      </c>
      <c r="K551" s="91">
        <f t="shared" si="477"/>
        <v>494.08</v>
      </c>
      <c r="L551" s="61">
        <f t="shared" si="478"/>
        <v>494.08</v>
      </c>
    </row>
    <row r="552" spans="1:12" x14ac:dyDescent="0.25">
      <c r="A552" s="19">
        <v>18</v>
      </c>
      <c r="B552" s="78" t="s">
        <v>1129</v>
      </c>
      <c r="C552" s="111">
        <v>1</v>
      </c>
      <c r="D552" s="96">
        <v>0</v>
      </c>
      <c r="E552" s="102">
        <f t="shared" si="469"/>
        <v>1</v>
      </c>
      <c r="F552" s="98" t="s">
        <v>5</v>
      </c>
      <c r="G552" s="90"/>
      <c r="H552" s="91">
        <f t="shared" si="474"/>
        <v>0</v>
      </c>
      <c r="I552" s="92">
        <f t="shared" si="475"/>
        <v>123.52</v>
      </c>
      <c r="J552" s="93">
        <f t="shared" si="476"/>
        <v>4</v>
      </c>
      <c r="K552" s="91">
        <f t="shared" si="477"/>
        <v>494.08</v>
      </c>
      <c r="L552" s="61">
        <f t="shared" si="478"/>
        <v>494.08</v>
      </c>
    </row>
    <row r="553" spans="1:12" x14ac:dyDescent="0.25">
      <c r="A553" s="19">
        <v>19</v>
      </c>
      <c r="B553" s="78" t="s">
        <v>1130</v>
      </c>
      <c r="C553" s="111">
        <v>1</v>
      </c>
      <c r="D553" s="96">
        <v>0</v>
      </c>
      <c r="E553" s="102">
        <f t="shared" si="469"/>
        <v>1</v>
      </c>
      <c r="F553" s="98" t="s">
        <v>5</v>
      </c>
      <c r="G553" s="90"/>
      <c r="H553" s="91">
        <f t="shared" si="474"/>
        <v>0</v>
      </c>
      <c r="I553" s="92">
        <f t="shared" si="475"/>
        <v>123.52</v>
      </c>
      <c r="J553" s="93">
        <f t="shared" si="476"/>
        <v>4</v>
      </c>
      <c r="K553" s="91">
        <f t="shared" si="477"/>
        <v>494.08</v>
      </c>
      <c r="L553" s="61">
        <f t="shared" si="478"/>
        <v>494.08</v>
      </c>
    </row>
    <row r="554" spans="1:12" x14ac:dyDescent="0.25">
      <c r="A554" s="19">
        <v>20</v>
      </c>
      <c r="B554" s="78" t="s">
        <v>1131</v>
      </c>
      <c r="C554" s="111">
        <v>1</v>
      </c>
      <c r="D554" s="96">
        <v>0</v>
      </c>
      <c r="E554" s="102">
        <f t="shared" si="469"/>
        <v>1</v>
      </c>
      <c r="F554" s="98" t="s">
        <v>5</v>
      </c>
      <c r="G554" s="90"/>
      <c r="H554" s="91">
        <f t="shared" si="474"/>
        <v>0</v>
      </c>
      <c r="I554" s="92">
        <f t="shared" si="475"/>
        <v>123.52</v>
      </c>
      <c r="J554" s="93">
        <f t="shared" si="476"/>
        <v>4</v>
      </c>
      <c r="K554" s="91">
        <f t="shared" si="477"/>
        <v>494.08</v>
      </c>
      <c r="L554" s="61">
        <f t="shared" si="478"/>
        <v>494.08</v>
      </c>
    </row>
    <row r="555" spans="1:12" x14ac:dyDescent="0.25">
      <c r="A555" s="19">
        <v>21</v>
      </c>
      <c r="B555" s="78" t="s">
        <v>1132</v>
      </c>
      <c r="C555" s="111">
        <v>1</v>
      </c>
      <c r="D555" s="96">
        <v>0</v>
      </c>
      <c r="E555" s="102">
        <f t="shared" si="469"/>
        <v>1</v>
      </c>
      <c r="F555" s="98" t="s">
        <v>5</v>
      </c>
      <c r="G555" s="90"/>
      <c r="H555" s="91">
        <f t="shared" si="474"/>
        <v>0</v>
      </c>
      <c r="I555" s="92">
        <f t="shared" si="475"/>
        <v>123.52</v>
      </c>
      <c r="J555" s="93">
        <f t="shared" si="476"/>
        <v>4</v>
      </c>
      <c r="K555" s="91">
        <f t="shared" si="477"/>
        <v>494.08</v>
      </c>
      <c r="L555" s="61">
        <f t="shared" si="478"/>
        <v>494.08</v>
      </c>
    </row>
    <row r="556" spans="1:12" x14ac:dyDescent="0.25">
      <c r="A556" s="19">
        <v>22</v>
      </c>
      <c r="B556" s="78" t="s">
        <v>1133</v>
      </c>
      <c r="C556" s="111">
        <v>1</v>
      </c>
      <c r="D556" s="96">
        <v>0</v>
      </c>
      <c r="E556" s="102">
        <f t="shared" si="469"/>
        <v>1</v>
      </c>
      <c r="F556" s="98" t="s">
        <v>5</v>
      </c>
      <c r="G556" s="90"/>
      <c r="H556" s="91">
        <f t="shared" si="474"/>
        <v>0</v>
      </c>
      <c r="I556" s="92">
        <f t="shared" si="475"/>
        <v>123.52</v>
      </c>
      <c r="J556" s="93">
        <f t="shared" si="476"/>
        <v>4</v>
      </c>
      <c r="K556" s="91">
        <f t="shared" si="477"/>
        <v>494.08</v>
      </c>
      <c r="L556" s="61">
        <f t="shared" si="478"/>
        <v>494.08</v>
      </c>
    </row>
    <row r="557" spans="1:12" x14ac:dyDescent="0.25">
      <c r="A557" s="19">
        <v>23</v>
      </c>
      <c r="B557" s="78" t="s">
        <v>1134</v>
      </c>
      <c r="C557" s="111">
        <v>1</v>
      </c>
      <c r="D557" s="96">
        <v>0</v>
      </c>
      <c r="E557" s="102">
        <f t="shared" si="469"/>
        <v>1</v>
      </c>
      <c r="F557" s="98" t="s">
        <v>5</v>
      </c>
      <c r="G557" s="90"/>
      <c r="H557" s="91">
        <f t="shared" si="474"/>
        <v>0</v>
      </c>
      <c r="I557" s="92">
        <f t="shared" si="475"/>
        <v>123.52</v>
      </c>
      <c r="J557" s="93">
        <f t="shared" si="476"/>
        <v>4</v>
      </c>
      <c r="K557" s="91">
        <f t="shared" si="477"/>
        <v>494.08</v>
      </c>
      <c r="L557" s="61">
        <f t="shared" si="478"/>
        <v>494.08</v>
      </c>
    </row>
    <row r="558" spans="1:12" x14ac:dyDescent="0.25">
      <c r="A558" s="19">
        <v>24</v>
      </c>
      <c r="B558" s="78" t="s">
        <v>1135</v>
      </c>
      <c r="C558" s="111">
        <v>1</v>
      </c>
      <c r="D558" s="96">
        <v>0</v>
      </c>
      <c r="E558" s="102">
        <f t="shared" si="469"/>
        <v>1</v>
      </c>
      <c r="F558" s="98" t="s">
        <v>5</v>
      </c>
      <c r="G558" s="90"/>
      <c r="H558" s="91">
        <f t="shared" si="474"/>
        <v>0</v>
      </c>
      <c r="I558" s="92">
        <f t="shared" si="475"/>
        <v>123.52</v>
      </c>
      <c r="J558" s="93">
        <f t="shared" si="476"/>
        <v>4</v>
      </c>
      <c r="K558" s="91">
        <f t="shared" si="477"/>
        <v>494.08</v>
      </c>
      <c r="L558" s="61">
        <f t="shared" si="478"/>
        <v>494.08</v>
      </c>
    </row>
    <row r="559" spans="1:12" x14ac:dyDescent="0.25">
      <c r="A559" s="19">
        <v>25</v>
      </c>
      <c r="B559" s="78" t="s">
        <v>1136</v>
      </c>
      <c r="C559" s="111">
        <v>1</v>
      </c>
      <c r="D559" s="96">
        <v>0</v>
      </c>
      <c r="E559" s="102">
        <f t="shared" si="469"/>
        <v>1</v>
      </c>
      <c r="F559" s="98" t="s">
        <v>5</v>
      </c>
      <c r="G559" s="90"/>
      <c r="H559" s="91">
        <f t="shared" si="474"/>
        <v>0</v>
      </c>
      <c r="I559" s="92">
        <f t="shared" si="475"/>
        <v>123.52</v>
      </c>
      <c r="J559" s="93">
        <f t="shared" si="476"/>
        <v>4</v>
      </c>
      <c r="K559" s="91">
        <f t="shared" si="477"/>
        <v>494.08</v>
      </c>
      <c r="L559" s="61">
        <f t="shared" si="478"/>
        <v>494.08</v>
      </c>
    </row>
    <row r="560" spans="1:12" x14ac:dyDescent="0.25">
      <c r="A560" s="19">
        <v>26</v>
      </c>
      <c r="B560" s="78" t="s">
        <v>1137</v>
      </c>
      <c r="C560" s="111">
        <v>1</v>
      </c>
      <c r="D560" s="96">
        <v>0</v>
      </c>
      <c r="E560" s="102">
        <f t="shared" si="469"/>
        <v>1</v>
      </c>
      <c r="F560" s="98" t="s">
        <v>5</v>
      </c>
      <c r="G560" s="90"/>
      <c r="H560" s="91">
        <f t="shared" si="474"/>
        <v>0</v>
      </c>
      <c r="I560" s="92">
        <f t="shared" si="475"/>
        <v>123.52</v>
      </c>
      <c r="J560" s="93">
        <f t="shared" si="476"/>
        <v>4</v>
      </c>
      <c r="K560" s="91">
        <f t="shared" si="477"/>
        <v>494.08</v>
      </c>
      <c r="L560" s="61">
        <f t="shared" si="478"/>
        <v>494.08</v>
      </c>
    </row>
    <row r="561" spans="1:12" x14ac:dyDescent="0.25">
      <c r="A561" s="19">
        <v>27</v>
      </c>
      <c r="B561" s="78" t="s">
        <v>1138</v>
      </c>
      <c r="C561" s="111">
        <v>1</v>
      </c>
      <c r="D561" s="96">
        <v>0</v>
      </c>
      <c r="E561" s="102">
        <f t="shared" si="469"/>
        <v>1</v>
      </c>
      <c r="F561" s="98" t="s">
        <v>5</v>
      </c>
      <c r="G561" s="90"/>
      <c r="H561" s="91">
        <f t="shared" si="474"/>
        <v>0</v>
      </c>
      <c r="I561" s="92">
        <f t="shared" si="475"/>
        <v>123.52</v>
      </c>
      <c r="J561" s="93">
        <f t="shared" si="476"/>
        <v>4</v>
      </c>
      <c r="K561" s="91">
        <f t="shared" si="477"/>
        <v>494.08</v>
      </c>
      <c r="L561" s="61">
        <f t="shared" si="478"/>
        <v>494.08</v>
      </c>
    </row>
    <row r="562" spans="1:12" x14ac:dyDescent="0.25">
      <c r="A562" s="19">
        <v>28</v>
      </c>
      <c r="B562" s="78" t="s">
        <v>1139</v>
      </c>
      <c r="C562" s="111">
        <v>1</v>
      </c>
      <c r="D562" s="96">
        <v>0</v>
      </c>
      <c r="E562" s="102">
        <f t="shared" si="469"/>
        <v>1</v>
      </c>
      <c r="F562" s="98" t="s">
        <v>5</v>
      </c>
      <c r="G562" s="90"/>
      <c r="H562" s="91">
        <f t="shared" si="474"/>
        <v>0</v>
      </c>
      <c r="I562" s="92">
        <f t="shared" si="475"/>
        <v>123.52</v>
      </c>
      <c r="J562" s="93">
        <f t="shared" si="476"/>
        <v>4</v>
      </c>
      <c r="K562" s="91">
        <f t="shared" si="477"/>
        <v>494.08</v>
      </c>
      <c r="L562" s="61">
        <f t="shared" si="478"/>
        <v>494.08</v>
      </c>
    </row>
    <row r="563" spans="1:12" x14ac:dyDescent="0.25">
      <c r="A563" s="19">
        <v>29</v>
      </c>
      <c r="B563" s="78" t="s">
        <v>1140</v>
      </c>
      <c r="C563" s="111">
        <v>1</v>
      </c>
      <c r="D563" s="96">
        <v>0</v>
      </c>
      <c r="E563" s="102">
        <f t="shared" si="469"/>
        <v>1</v>
      </c>
      <c r="F563" s="98" t="s">
        <v>5</v>
      </c>
      <c r="G563" s="90"/>
      <c r="H563" s="91">
        <f t="shared" si="474"/>
        <v>0</v>
      </c>
      <c r="I563" s="92">
        <f t="shared" si="475"/>
        <v>123.52</v>
      </c>
      <c r="J563" s="93">
        <f t="shared" si="476"/>
        <v>4</v>
      </c>
      <c r="K563" s="91">
        <f t="shared" si="477"/>
        <v>494.08</v>
      </c>
      <c r="L563" s="61">
        <f t="shared" si="478"/>
        <v>494.08</v>
      </c>
    </row>
    <row r="564" spans="1:12" x14ac:dyDescent="0.25">
      <c r="A564" s="19">
        <v>30</v>
      </c>
      <c r="B564" s="78" t="s">
        <v>1141</v>
      </c>
      <c r="C564" s="111">
        <v>1</v>
      </c>
      <c r="D564" s="96">
        <v>0</v>
      </c>
      <c r="E564" s="102">
        <f t="shared" si="469"/>
        <v>1</v>
      </c>
      <c r="F564" s="98" t="s">
        <v>5</v>
      </c>
      <c r="G564" s="90"/>
      <c r="H564" s="91">
        <f t="shared" si="474"/>
        <v>0</v>
      </c>
      <c r="I564" s="92">
        <f t="shared" si="475"/>
        <v>123.52</v>
      </c>
      <c r="J564" s="93">
        <f t="shared" si="476"/>
        <v>4</v>
      </c>
      <c r="K564" s="91">
        <f t="shared" si="477"/>
        <v>494.08</v>
      </c>
      <c r="L564" s="61">
        <f t="shared" si="478"/>
        <v>494.08</v>
      </c>
    </row>
    <row r="565" spans="1:12" x14ac:dyDescent="0.25">
      <c r="A565" s="19">
        <v>31</v>
      </c>
      <c r="B565" s="78" t="s">
        <v>1142</v>
      </c>
      <c r="C565" s="111">
        <v>1</v>
      </c>
      <c r="D565" s="96">
        <v>0</v>
      </c>
      <c r="E565" s="102">
        <f t="shared" si="469"/>
        <v>1</v>
      </c>
      <c r="F565" s="98" t="s">
        <v>5</v>
      </c>
      <c r="G565" s="90"/>
      <c r="H565" s="91">
        <f t="shared" si="474"/>
        <v>0</v>
      </c>
      <c r="I565" s="92">
        <f t="shared" si="475"/>
        <v>123.52</v>
      </c>
      <c r="J565" s="93">
        <f t="shared" si="476"/>
        <v>4</v>
      </c>
      <c r="K565" s="91">
        <f t="shared" si="477"/>
        <v>494.08</v>
      </c>
      <c r="L565" s="61">
        <f t="shared" si="478"/>
        <v>494.08</v>
      </c>
    </row>
    <row r="566" spans="1:12" x14ac:dyDescent="0.25">
      <c r="A566" s="19">
        <v>32</v>
      </c>
      <c r="B566" s="78" t="s">
        <v>1143</v>
      </c>
      <c r="C566" s="111">
        <v>1</v>
      </c>
      <c r="D566" s="96">
        <v>0</v>
      </c>
      <c r="E566" s="102">
        <f t="shared" si="469"/>
        <v>1</v>
      </c>
      <c r="F566" s="98" t="s">
        <v>5</v>
      </c>
      <c r="G566" s="90"/>
      <c r="H566" s="91">
        <f t="shared" si="474"/>
        <v>0</v>
      </c>
      <c r="I566" s="92">
        <f t="shared" si="475"/>
        <v>123.52</v>
      </c>
      <c r="J566" s="93">
        <f t="shared" si="476"/>
        <v>4</v>
      </c>
      <c r="K566" s="91">
        <f t="shared" si="477"/>
        <v>494.08</v>
      </c>
      <c r="L566" s="61">
        <f t="shared" si="478"/>
        <v>494.08</v>
      </c>
    </row>
    <row r="567" spans="1:12" x14ac:dyDescent="0.25">
      <c r="A567" s="19">
        <v>33</v>
      </c>
      <c r="B567" s="78" t="s">
        <v>1144</v>
      </c>
      <c r="C567" s="111">
        <v>1</v>
      </c>
      <c r="D567" s="96">
        <v>0</v>
      </c>
      <c r="E567" s="102">
        <f t="shared" si="469"/>
        <v>1</v>
      </c>
      <c r="F567" s="98" t="s">
        <v>5</v>
      </c>
      <c r="G567" s="90"/>
      <c r="H567" s="91">
        <f t="shared" si="474"/>
        <v>0</v>
      </c>
      <c r="I567" s="92">
        <f t="shared" si="475"/>
        <v>123.52</v>
      </c>
      <c r="J567" s="93">
        <f t="shared" si="476"/>
        <v>4</v>
      </c>
      <c r="K567" s="91">
        <f t="shared" si="477"/>
        <v>494.08</v>
      </c>
      <c r="L567" s="61">
        <f t="shared" si="478"/>
        <v>494.08</v>
      </c>
    </row>
    <row r="568" spans="1:12" x14ac:dyDescent="0.25">
      <c r="A568" s="19">
        <v>34</v>
      </c>
      <c r="B568" s="78" t="s">
        <v>1145</v>
      </c>
      <c r="C568" s="111">
        <v>1</v>
      </c>
      <c r="D568" s="96">
        <v>0</v>
      </c>
      <c r="E568" s="102">
        <f t="shared" si="469"/>
        <v>1</v>
      </c>
      <c r="F568" s="98" t="s">
        <v>5</v>
      </c>
      <c r="G568" s="90"/>
      <c r="H568" s="91">
        <f t="shared" si="474"/>
        <v>0</v>
      </c>
      <c r="I568" s="92">
        <f t="shared" si="475"/>
        <v>123.52</v>
      </c>
      <c r="J568" s="93">
        <f t="shared" si="476"/>
        <v>4</v>
      </c>
      <c r="K568" s="91">
        <f t="shared" si="477"/>
        <v>494.08</v>
      </c>
      <c r="L568" s="61">
        <f t="shared" si="478"/>
        <v>494.08</v>
      </c>
    </row>
    <row r="569" spans="1:12" x14ac:dyDescent="0.25">
      <c r="A569" s="19">
        <v>35</v>
      </c>
      <c r="B569" s="78" t="s">
        <v>1146</v>
      </c>
      <c r="C569" s="111">
        <v>1</v>
      </c>
      <c r="D569" s="96">
        <v>0</v>
      </c>
      <c r="E569" s="102">
        <f t="shared" si="469"/>
        <v>1</v>
      </c>
      <c r="F569" s="98" t="s">
        <v>5</v>
      </c>
      <c r="G569" s="90"/>
      <c r="H569" s="91">
        <f t="shared" si="474"/>
        <v>0</v>
      </c>
      <c r="I569" s="92">
        <f t="shared" si="475"/>
        <v>123.52</v>
      </c>
      <c r="J569" s="93">
        <f t="shared" si="476"/>
        <v>4</v>
      </c>
      <c r="K569" s="91">
        <f t="shared" si="477"/>
        <v>494.08</v>
      </c>
      <c r="L569" s="61">
        <f t="shared" si="478"/>
        <v>494.08</v>
      </c>
    </row>
    <row r="570" spans="1:12" x14ac:dyDescent="0.25">
      <c r="A570" s="19">
        <v>36</v>
      </c>
      <c r="B570" s="78" t="s">
        <v>1147</v>
      </c>
      <c r="C570" s="111">
        <v>1</v>
      </c>
      <c r="D570" s="96">
        <v>0</v>
      </c>
      <c r="E570" s="102">
        <f t="shared" si="469"/>
        <v>1</v>
      </c>
      <c r="F570" s="98" t="s">
        <v>5</v>
      </c>
      <c r="G570" s="90"/>
      <c r="H570" s="91">
        <f t="shared" si="474"/>
        <v>0</v>
      </c>
      <c r="I570" s="92">
        <f t="shared" si="475"/>
        <v>123.52</v>
      </c>
      <c r="J570" s="93">
        <f t="shared" si="476"/>
        <v>4</v>
      </c>
      <c r="K570" s="91">
        <f t="shared" si="477"/>
        <v>494.08</v>
      </c>
      <c r="L570" s="61">
        <f t="shared" si="478"/>
        <v>494.08</v>
      </c>
    </row>
    <row r="571" spans="1:12" x14ac:dyDescent="0.25">
      <c r="A571" s="19">
        <v>37</v>
      </c>
      <c r="B571" s="78" t="s">
        <v>1148</v>
      </c>
      <c r="C571" s="111">
        <v>1</v>
      </c>
      <c r="D571" s="96">
        <v>0</v>
      </c>
      <c r="E571" s="102">
        <f t="shared" si="469"/>
        <v>1</v>
      </c>
      <c r="F571" s="98" t="s">
        <v>5</v>
      </c>
      <c r="G571" s="90"/>
      <c r="H571" s="91">
        <f t="shared" si="474"/>
        <v>0</v>
      </c>
      <c r="I571" s="92">
        <f t="shared" si="475"/>
        <v>123.52</v>
      </c>
      <c r="J571" s="93">
        <f t="shared" si="476"/>
        <v>4</v>
      </c>
      <c r="K571" s="91">
        <f t="shared" si="477"/>
        <v>494.08</v>
      </c>
      <c r="L571" s="61">
        <f t="shared" si="478"/>
        <v>494.08</v>
      </c>
    </row>
    <row r="572" spans="1:12" x14ac:dyDescent="0.25">
      <c r="A572" s="19">
        <v>38</v>
      </c>
      <c r="B572" s="78" t="s">
        <v>1149</v>
      </c>
      <c r="C572" s="111">
        <v>1</v>
      </c>
      <c r="D572" s="96">
        <v>0</v>
      </c>
      <c r="E572" s="102">
        <f t="shared" si="469"/>
        <v>1</v>
      </c>
      <c r="F572" s="98" t="s">
        <v>5</v>
      </c>
      <c r="G572" s="90"/>
      <c r="H572" s="91">
        <f t="shared" si="474"/>
        <v>0</v>
      </c>
      <c r="I572" s="92">
        <f t="shared" si="475"/>
        <v>123.52</v>
      </c>
      <c r="J572" s="93">
        <f t="shared" si="476"/>
        <v>4</v>
      </c>
      <c r="K572" s="91">
        <f t="shared" si="477"/>
        <v>494.08</v>
      </c>
      <c r="L572" s="61">
        <f t="shared" si="478"/>
        <v>494.08</v>
      </c>
    </row>
    <row r="573" spans="1:12" x14ac:dyDescent="0.25">
      <c r="A573" s="19">
        <v>39</v>
      </c>
      <c r="B573" s="78" t="s">
        <v>1150</v>
      </c>
      <c r="C573" s="111">
        <v>1</v>
      </c>
      <c r="D573" s="96">
        <v>0</v>
      </c>
      <c r="E573" s="102">
        <f t="shared" si="469"/>
        <v>1</v>
      </c>
      <c r="F573" s="98" t="s">
        <v>5</v>
      </c>
      <c r="G573" s="90"/>
      <c r="H573" s="91">
        <f t="shared" si="474"/>
        <v>0</v>
      </c>
      <c r="I573" s="92">
        <f t="shared" si="475"/>
        <v>123.52</v>
      </c>
      <c r="J573" s="93">
        <f t="shared" si="476"/>
        <v>4</v>
      </c>
      <c r="K573" s="91">
        <f t="shared" si="477"/>
        <v>494.08</v>
      </c>
      <c r="L573" s="61">
        <f t="shared" si="478"/>
        <v>494.08</v>
      </c>
    </row>
    <row r="574" spans="1:12" x14ac:dyDescent="0.25">
      <c r="A574" s="19">
        <v>40</v>
      </c>
      <c r="B574" s="78" t="s">
        <v>1151</v>
      </c>
      <c r="C574" s="111">
        <v>1</v>
      </c>
      <c r="D574" s="96">
        <v>0</v>
      </c>
      <c r="E574" s="102">
        <f t="shared" si="469"/>
        <v>1</v>
      </c>
      <c r="F574" s="98" t="s">
        <v>5</v>
      </c>
      <c r="G574" s="90"/>
      <c r="H574" s="91">
        <f t="shared" si="474"/>
        <v>0</v>
      </c>
      <c r="I574" s="92">
        <f t="shared" si="475"/>
        <v>123.52</v>
      </c>
      <c r="J574" s="93">
        <f t="shared" si="476"/>
        <v>4</v>
      </c>
      <c r="K574" s="91">
        <f t="shared" si="477"/>
        <v>494.08</v>
      </c>
      <c r="L574" s="61">
        <f t="shared" si="478"/>
        <v>494.08</v>
      </c>
    </row>
    <row r="575" spans="1:12" x14ac:dyDescent="0.25">
      <c r="A575" s="19">
        <v>41</v>
      </c>
      <c r="B575" s="78" t="s">
        <v>1152</v>
      </c>
      <c r="C575" s="111">
        <v>1</v>
      </c>
      <c r="D575" s="96">
        <v>0</v>
      </c>
      <c r="E575" s="102">
        <f t="shared" si="469"/>
        <v>1</v>
      </c>
      <c r="F575" s="98" t="s">
        <v>5</v>
      </c>
      <c r="G575" s="90"/>
      <c r="H575" s="91">
        <f t="shared" si="474"/>
        <v>0</v>
      </c>
      <c r="I575" s="92">
        <f t="shared" si="475"/>
        <v>123.52</v>
      </c>
      <c r="J575" s="93">
        <f t="shared" si="476"/>
        <v>4</v>
      </c>
      <c r="K575" s="91">
        <f t="shared" si="477"/>
        <v>494.08</v>
      </c>
      <c r="L575" s="61">
        <f t="shared" si="478"/>
        <v>494.08</v>
      </c>
    </row>
    <row r="576" spans="1:12" x14ac:dyDescent="0.25">
      <c r="A576" s="19">
        <v>42</v>
      </c>
      <c r="B576" s="78" t="s">
        <v>1153</v>
      </c>
      <c r="C576" s="111">
        <v>1</v>
      </c>
      <c r="D576" s="96">
        <v>0</v>
      </c>
      <c r="E576" s="102">
        <f t="shared" si="469"/>
        <v>1</v>
      </c>
      <c r="F576" s="98" t="s">
        <v>5</v>
      </c>
      <c r="G576" s="90"/>
      <c r="H576" s="91">
        <f t="shared" si="474"/>
        <v>0</v>
      </c>
      <c r="I576" s="92">
        <f t="shared" si="475"/>
        <v>123.52</v>
      </c>
      <c r="J576" s="93">
        <f t="shared" si="476"/>
        <v>4</v>
      </c>
      <c r="K576" s="91">
        <f t="shared" si="477"/>
        <v>494.08</v>
      </c>
      <c r="L576" s="61">
        <f t="shared" si="478"/>
        <v>494.08</v>
      </c>
    </row>
    <row r="577" spans="1:12" x14ac:dyDescent="0.25">
      <c r="A577" s="19">
        <v>43</v>
      </c>
      <c r="B577" s="78" t="s">
        <v>1154</v>
      </c>
      <c r="C577" s="111">
        <v>1</v>
      </c>
      <c r="D577" s="96">
        <v>0</v>
      </c>
      <c r="E577" s="102">
        <f t="shared" si="469"/>
        <v>1</v>
      </c>
      <c r="F577" s="98" t="s">
        <v>5</v>
      </c>
      <c r="G577" s="90"/>
      <c r="H577" s="91">
        <f t="shared" si="474"/>
        <v>0</v>
      </c>
      <c r="I577" s="92">
        <f t="shared" si="475"/>
        <v>123.52</v>
      </c>
      <c r="J577" s="93">
        <f t="shared" si="476"/>
        <v>4</v>
      </c>
      <c r="K577" s="91">
        <f t="shared" si="477"/>
        <v>494.08</v>
      </c>
      <c r="L577" s="61">
        <f t="shared" si="478"/>
        <v>494.08</v>
      </c>
    </row>
    <row r="578" spans="1:12" x14ac:dyDescent="0.25">
      <c r="A578" s="19">
        <v>44</v>
      </c>
      <c r="B578" s="78" t="s">
        <v>1155</v>
      </c>
      <c r="C578" s="111">
        <v>1</v>
      </c>
      <c r="D578" s="96">
        <v>0</v>
      </c>
      <c r="E578" s="102">
        <f t="shared" si="469"/>
        <v>1</v>
      </c>
      <c r="F578" s="98" t="s">
        <v>5</v>
      </c>
      <c r="G578" s="90"/>
      <c r="H578" s="91">
        <f t="shared" si="474"/>
        <v>0</v>
      </c>
      <c r="I578" s="92">
        <f t="shared" si="475"/>
        <v>123.52</v>
      </c>
      <c r="J578" s="93">
        <f t="shared" si="476"/>
        <v>4</v>
      </c>
      <c r="K578" s="91">
        <f t="shared" si="477"/>
        <v>494.08</v>
      </c>
      <c r="L578" s="61">
        <f t="shared" si="478"/>
        <v>494.08</v>
      </c>
    </row>
    <row r="579" spans="1:12" x14ac:dyDescent="0.25">
      <c r="A579" s="19">
        <v>45</v>
      </c>
      <c r="B579" s="78" t="s">
        <v>1156</v>
      </c>
      <c r="C579" s="111">
        <v>1</v>
      </c>
      <c r="D579" s="96">
        <v>0</v>
      </c>
      <c r="E579" s="102">
        <f t="shared" si="469"/>
        <v>1</v>
      </c>
      <c r="F579" s="98" t="s">
        <v>5</v>
      </c>
      <c r="G579" s="90"/>
      <c r="H579" s="91">
        <f t="shared" si="474"/>
        <v>0</v>
      </c>
      <c r="I579" s="92">
        <f t="shared" si="475"/>
        <v>123.52</v>
      </c>
      <c r="J579" s="93">
        <f t="shared" si="476"/>
        <v>4</v>
      </c>
      <c r="K579" s="91">
        <f t="shared" si="477"/>
        <v>494.08</v>
      </c>
      <c r="L579" s="61">
        <f t="shared" si="478"/>
        <v>494.08</v>
      </c>
    </row>
    <row r="580" spans="1:12" x14ac:dyDescent="0.25">
      <c r="A580" s="19">
        <v>46</v>
      </c>
      <c r="B580" s="78" t="s">
        <v>1157</v>
      </c>
      <c r="C580" s="111">
        <v>1</v>
      </c>
      <c r="D580" s="96">
        <v>0</v>
      </c>
      <c r="E580" s="102">
        <f t="shared" si="469"/>
        <v>1</v>
      </c>
      <c r="F580" s="98" t="s">
        <v>5</v>
      </c>
      <c r="G580" s="90"/>
      <c r="H580" s="91">
        <f t="shared" si="474"/>
        <v>0</v>
      </c>
      <c r="I580" s="92">
        <f t="shared" si="475"/>
        <v>123.52</v>
      </c>
      <c r="J580" s="93">
        <f t="shared" si="476"/>
        <v>4</v>
      </c>
      <c r="K580" s="91">
        <f t="shared" si="477"/>
        <v>494.08</v>
      </c>
      <c r="L580" s="61">
        <f t="shared" si="478"/>
        <v>494.08</v>
      </c>
    </row>
    <row r="581" spans="1:12" x14ac:dyDescent="0.25">
      <c r="A581" s="19">
        <v>47</v>
      </c>
      <c r="B581" s="78" t="s">
        <v>1158</v>
      </c>
      <c r="C581" s="111">
        <v>1</v>
      </c>
      <c r="D581" s="96">
        <v>0</v>
      </c>
      <c r="E581" s="102">
        <f t="shared" si="469"/>
        <v>1</v>
      </c>
      <c r="F581" s="98" t="s">
        <v>5</v>
      </c>
      <c r="G581" s="90"/>
      <c r="H581" s="91">
        <f t="shared" si="474"/>
        <v>0</v>
      </c>
      <c r="I581" s="92">
        <f t="shared" si="475"/>
        <v>123.52</v>
      </c>
      <c r="J581" s="93">
        <f t="shared" si="476"/>
        <v>4</v>
      </c>
      <c r="K581" s="91">
        <f t="shared" si="477"/>
        <v>494.08</v>
      </c>
      <c r="L581" s="61">
        <f t="shared" si="478"/>
        <v>494.08</v>
      </c>
    </row>
    <row r="582" spans="1:12" x14ac:dyDescent="0.25">
      <c r="A582" s="19">
        <v>48</v>
      </c>
      <c r="B582" s="78" t="s">
        <v>1159</v>
      </c>
      <c r="C582" s="111">
        <v>1</v>
      </c>
      <c r="D582" s="96">
        <v>0</v>
      </c>
      <c r="E582" s="102">
        <f t="shared" si="469"/>
        <v>1</v>
      </c>
      <c r="F582" s="98" t="s">
        <v>5</v>
      </c>
      <c r="G582" s="90"/>
      <c r="H582" s="91">
        <f t="shared" si="474"/>
        <v>0</v>
      </c>
      <c r="I582" s="92">
        <f t="shared" si="475"/>
        <v>123.52</v>
      </c>
      <c r="J582" s="93">
        <f t="shared" si="476"/>
        <v>4</v>
      </c>
      <c r="K582" s="91">
        <f t="shared" si="477"/>
        <v>494.08</v>
      </c>
      <c r="L582" s="61">
        <f t="shared" si="478"/>
        <v>494.08</v>
      </c>
    </row>
    <row r="583" spans="1:12" x14ac:dyDescent="0.25">
      <c r="A583" s="19">
        <v>49</v>
      </c>
      <c r="B583" s="78" t="s">
        <v>1160</v>
      </c>
      <c r="C583" s="111">
        <v>1</v>
      </c>
      <c r="D583" s="96">
        <v>0</v>
      </c>
      <c r="E583" s="102">
        <f t="shared" si="469"/>
        <v>1</v>
      </c>
      <c r="F583" s="98" t="s">
        <v>5</v>
      </c>
      <c r="G583" s="90"/>
      <c r="H583" s="91">
        <f t="shared" si="474"/>
        <v>0</v>
      </c>
      <c r="I583" s="92">
        <f t="shared" si="475"/>
        <v>123.52</v>
      </c>
      <c r="J583" s="93">
        <f t="shared" si="476"/>
        <v>4</v>
      </c>
      <c r="K583" s="91">
        <f t="shared" si="477"/>
        <v>494.08</v>
      </c>
      <c r="L583" s="61">
        <f t="shared" si="478"/>
        <v>494.08</v>
      </c>
    </row>
    <row r="584" spans="1:12" x14ac:dyDescent="0.25">
      <c r="A584" s="19">
        <v>50</v>
      </c>
      <c r="B584" s="78" t="s">
        <v>1161</v>
      </c>
      <c r="C584" s="111">
        <v>1</v>
      </c>
      <c r="D584" s="96">
        <v>0</v>
      </c>
      <c r="E584" s="102">
        <f t="shared" si="469"/>
        <v>1</v>
      </c>
      <c r="F584" s="98" t="s">
        <v>5</v>
      </c>
      <c r="G584" s="90"/>
      <c r="H584" s="91">
        <f t="shared" si="474"/>
        <v>0</v>
      </c>
      <c r="I584" s="92">
        <f t="shared" si="475"/>
        <v>123.52</v>
      </c>
      <c r="J584" s="93">
        <f t="shared" si="476"/>
        <v>4</v>
      </c>
      <c r="K584" s="91">
        <f t="shared" si="477"/>
        <v>494.08</v>
      </c>
      <c r="L584" s="61">
        <f t="shared" si="478"/>
        <v>494.08</v>
      </c>
    </row>
    <row r="585" spans="1:12" x14ac:dyDescent="0.25">
      <c r="A585" s="19">
        <v>51</v>
      </c>
      <c r="B585" s="78" t="s">
        <v>1162</v>
      </c>
      <c r="C585" s="111">
        <v>1</v>
      </c>
      <c r="D585" s="96">
        <v>0</v>
      </c>
      <c r="E585" s="102">
        <f t="shared" si="469"/>
        <v>1</v>
      </c>
      <c r="F585" s="98" t="s">
        <v>5</v>
      </c>
      <c r="G585" s="90"/>
      <c r="H585" s="91">
        <f t="shared" si="474"/>
        <v>0</v>
      </c>
      <c r="I585" s="92">
        <f t="shared" si="475"/>
        <v>123.52</v>
      </c>
      <c r="J585" s="93">
        <f t="shared" si="476"/>
        <v>4</v>
      </c>
      <c r="K585" s="91">
        <f t="shared" si="477"/>
        <v>494.08</v>
      </c>
      <c r="L585" s="61">
        <f t="shared" si="478"/>
        <v>494.08</v>
      </c>
    </row>
    <row r="586" spans="1:12" x14ac:dyDescent="0.25">
      <c r="A586" s="19">
        <v>52</v>
      </c>
      <c r="B586" s="78" t="s">
        <v>1163</v>
      </c>
      <c r="C586" s="111">
        <v>1</v>
      </c>
      <c r="D586" s="96">
        <v>0</v>
      </c>
      <c r="E586" s="102">
        <f t="shared" si="469"/>
        <v>1</v>
      </c>
      <c r="F586" s="98" t="s">
        <v>5</v>
      </c>
      <c r="G586" s="90"/>
      <c r="H586" s="91">
        <f t="shared" si="474"/>
        <v>0</v>
      </c>
      <c r="I586" s="92">
        <f t="shared" si="475"/>
        <v>123.52</v>
      </c>
      <c r="J586" s="93">
        <f t="shared" si="476"/>
        <v>4</v>
      </c>
      <c r="K586" s="91">
        <f t="shared" si="477"/>
        <v>494.08</v>
      </c>
      <c r="L586" s="61">
        <f t="shared" si="478"/>
        <v>494.08</v>
      </c>
    </row>
    <row r="587" spans="1:12" x14ac:dyDescent="0.25">
      <c r="A587" s="19">
        <v>53</v>
      </c>
      <c r="B587" s="78" t="s">
        <v>1164</v>
      </c>
      <c r="C587" s="111">
        <v>1</v>
      </c>
      <c r="D587" s="96">
        <v>0</v>
      </c>
      <c r="E587" s="102">
        <f t="shared" si="469"/>
        <v>1</v>
      </c>
      <c r="F587" s="98" t="s">
        <v>5</v>
      </c>
      <c r="G587" s="90"/>
      <c r="H587" s="91">
        <f t="shared" si="474"/>
        <v>0</v>
      </c>
      <c r="I587" s="92">
        <f t="shared" si="475"/>
        <v>123.52</v>
      </c>
      <c r="J587" s="93">
        <f t="shared" si="476"/>
        <v>4</v>
      </c>
      <c r="K587" s="91">
        <f t="shared" si="477"/>
        <v>494.08</v>
      </c>
      <c r="L587" s="61">
        <f t="shared" si="478"/>
        <v>494.08</v>
      </c>
    </row>
    <row r="588" spans="1:12" x14ac:dyDescent="0.25">
      <c r="A588" s="19">
        <v>54</v>
      </c>
      <c r="B588" s="78" t="s">
        <v>1165</v>
      </c>
      <c r="C588" s="111">
        <v>1</v>
      </c>
      <c r="D588" s="96">
        <v>0</v>
      </c>
      <c r="E588" s="102">
        <f t="shared" si="469"/>
        <v>1</v>
      </c>
      <c r="F588" s="98" t="s">
        <v>5</v>
      </c>
      <c r="G588" s="90"/>
      <c r="H588" s="91">
        <f t="shared" si="474"/>
        <v>0</v>
      </c>
      <c r="I588" s="92">
        <f t="shared" si="475"/>
        <v>123.52</v>
      </c>
      <c r="J588" s="93">
        <f t="shared" si="476"/>
        <v>4</v>
      </c>
      <c r="K588" s="91">
        <f t="shared" si="477"/>
        <v>494.08</v>
      </c>
      <c r="L588" s="61">
        <f t="shared" si="478"/>
        <v>494.08</v>
      </c>
    </row>
    <row r="589" spans="1:12" x14ac:dyDescent="0.25">
      <c r="A589" s="19">
        <v>55</v>
      </c>
      <c r="B589" s="78" t="s">
        <v>1166</v>
      </c>
      <c r="C589" s="111">
        <v>1</v>
      </c>
      <c r="D589" s="96">
        <v>0</v>
      </c>
      <c r="E589" s="102">
        <f t="shared" si="469"/>
        <v>1</v>
      </c>
      <c r="F589" s="98" t="s">
        <v>5</v>
      </c>
      <c r="G589" s="90"/>
      <c r="H589" s="91">
        <f t="shared" si="474"/>
        <v>0</v>
      </c>
      <c r="I589" s="92">
        <f t="shared" si="475"/>
        <v>123.52</v>
      </c>
      <c r="J589" s="93">
        <f t="shared" si="476"/>
        <v>4</v>
      </c>
      <c r="K589" s="91">
        <f t="shared" si="477"/>
        <v>494.08</v>
      </c>
      <c r="L589" s="61">
        <f t="shared" si="478"/>
        <v>494.08</v>
      </c>
    </row>
    <row r="590" spans="1:12" x14ac:dyDescent="0.25">
      <c r="A590" s="19">
        <v>56</v>
      </c>
      <c r="B590" s="78" t="s">
        <v>1167</v>
      </c>
      <c r="C590" s="111">
        <v>1</v>
      </c>
      <c r="D590" s="96">
        <v>0</v>
      </c>
      <c r="E590" s="102">
        <f t="shared" si="469"/>
        <v>1</v>
      </c>
      <c r="F590" s="98" t="s">
        <v>5</v>
      </c>
      <c r="G590" s="90"/>
      <c r="H590" s="91">
        <f t="shared" si="474"/>
        <v>0</v>
      </c>
      <c r="I590" s="92">
        <f t="shared" si="475"/>
        <v>123.52</v>
      </c>
      <c r="J590" s="93">
        <f t="shared" si="476"/>
        <v>4</v>
      </c>
      <c r="K590" s="91">
        <f t="shared" si="477"/>
        <v>494.08</v>
      </c>
      <c r="L590" s="61">
        <f t="shared" si="478"/>
        <v>494.08</v>
      </c>
    </row>
    <row r="591" spans="1:12" x14ac:dyDescent="0.25">
      <c r="A591" s="19">
        <v>57</v>
      </c>
      <c r="B591" s="78" t="s">
        <v>1168</v>
      </c>
      <c r="C591" s="111">
        <v>1</v>
      </c>
      <c r="D591" s="96">
        <v>0</v>
      </c>
      <c r="E591" s="102">
        <f t="shared" si="469"/>
        <v>1</v>
      </c>
      <c r="F591" s="98" t="s">
        <v>5</v>
      </c>
      <c r="G591" s="90"/>
      <c r="H591" s="91">
        <f t="shared" si="474"/>
        <v>0</v>
      </c>
      <c r="I591" s="92">
        <f t="shared" si="475"/>
        <v>123.52</v>
      </c>
      <c r="J591" s="93">
        <f t="shared" si="476"/>
        <v>4</v>
      </c>
      <c r="K591" s="91">
        <f t="shared" si="477"/>
        <v>494.08</v>
      </c>
      <c r="L591" s="61">
        <f t="shared" si="478"/>
        <v>494.08</v>
      </c>
    </row>
    <row r="592" spans="1:12" x14ac:dyDescent="0.25">
      <c r="A592" s="19">
        <v>58</v>
      </c>
      <c r="B592" s="78" t="s">
        <v>1169</v>
      </c>
      <c r="C592" s="111">
        <v>1</v>
      </c>
      <c r="D592" s="96">
        <v>0</v>
      </c>
      <c r="E592" s="102">
        <f t="shared" si="469"/>
        <v>1</v>
      </c>
      <c r="F592" s="98" t="s">
        <v>5</v>
      </c>
      <c r="G592" s="90"/>
      <c r="H592" s="91">
        <f t="shared" si="474"/>
        <v>0</v>
      </c>
      <c r="I592" s="92">
        <f t="shared" si="475"/>
        <v>123.52</v>
      </c>
      <c r="J592" s="93">
        <f t="shared" si="476"/>
        <v>4</v>
      </c>
      <c r="K592" s="91">
        <f t="shared" si="477"/>
        <v>494.08</v>
      </c>
      <c r="L592" s="61">
        <f t="shared" si="478"/>
        <v>494.08</v>
      </c>
    </row>
    <row r="593" spans="1:12" x14ac:dyDescent="0.25">
      <c r="A593" s="19">
        <v>59</v>
      </c>
      <c r="B593" s="78" t="s">
        <v>1170</v>
      </c>
      <c r="C593" s="111">
        <v>1</v>
      </c>
      <c r="D593" s="96">
        <v>0</v>
      </c>
      <c r="E593" s="102">
        <f t="shared" si="469"/>
        <v>1</v>
      </c>
      <c r="F593" s="98" t="s">
        <v>5</v>
      </c>
      <c r="G593" s="90"/>
      <c r="H593" s="91">
        <f t="shared" si="474"/>
        <v>0</v>
      </c>
      <c r="I593" s="92">
        <f t="shared" si="475"/>
        <v>123.52</v>
      </c>
      <c r="J593" s="93">
        <f t="shared" si="476"/>
        <v>4</v>
      </c>
      <c r="K593" s="91">
        <f t="shared" si="477"/>
        <v>494.08</v>
      </c>
      <c r="L593" s="61">
        <f t="shared" si="478"/>
        <v>494.08</v>
      </c>
    </row>
    <row r="594" spans="1:12" x14ac:dyDescent="0.25">
      <c r="A594" s="19">
        <v>60</v>
      </c>
      <c r="B594" s="78" t="s">
        <v>1171</v>
      </c>
      <c r="C594" s="111">
        <v>1</v>
      </c>
      <c r="D594" s="96">
        <v>0</v>
      </c>
      <c r="E594" s="102">
        <f t="shared" si="469"/>
        <v>1</v>
      </c>
      <c r="F594" s="98" t="s">
        <v>5</v>
      </c>
      <c r="G594" s="90"/>
      <c r="H594" s="91">
        <f t="shared" si="474"/>
        <v>0</v>
      </c>
      <c r="I594" s="92">
        <f t="shared" si="475"/>
        <v>123.52</v>
      </c>
      <c r="J594" s="93">
        <f t="shared" si="476"/>
        <v>4</v>
      </c>
      <c r="K594" s="91">
        <f t="shared" si="477"/>
        <v>494.08</v>
      </c>
      <c r="L594" s="61">
        <f t="shared" si="478"/>
        <v>494.08</v>
      </c>
    </row>
    <row r="595" spans="1:12" x14ac:dyDescent="0.25">
      <c r="A595" s="19">
        <v>61</v>
      </c>
      <c r="B595" s="78" t="s">
        <v>1172</v>
      </c>
      <c r="C595" s="111">
        <v>1</v>
      </c>
      <c r="D595" s="96">
        <v>0</v>
      </c>
      <c r="E595" s="102">
        <f t="shared" si="469"/>
        <v>1</v>
      </c>
      <c r="F595" s="98" t="s">
        <v>5</v>
      </c>
      <c r="G595" s="90"/>
      <c r="H595" s="91">
        <f t="shared" si="474"/>
        <v>0</v>
      </c>
      <c r="I595" s="92">
        <f t="shared" si="475"/>
        <v>123.52</v>
      </c>
      <c r="J595" s="93">
        <f t="shared" si="476"/>
        <v>4</v>
      </c>
      <c r="K595" s="91">
        <f t="shared" si="477"/>
        <v>494.08</v>
      </c>
      <c r="L595" s="61">
        <f t="shared" si="478"/>
        <v>494.08</v>
      </c>
    </row>
    <row r="596" spans="1:12" x14ac:dyDescent="0.25">
      <c r="A596" s="19">
        <v>62</v>
      </c>
      <c r="B596" s="78" t="s">
        <v>1173</v>
      </c>
      <c r="C596" s="111">
        <v>1</v>
      </c>
      <c r="D596" s="96">
        <v>0</v>
      </c>
      <c r="E596" s="102">
        <f t="shared" si="469"/>
        <v>1</v>
      </c>
      <c r="F596" s="98" t="s">
        <v>5</v>
      </c>
      <c r="G596" s="90"/>
      <c r="H596" s="91">
        <f t="shared" si="474"/>
        <v>0</v>
      </c>
      <c r="I596" s="92">
        <f t="shared" si="475"/>
        <v>123.52</v>
      </c>
      <c r="J596" s="93">
        <f t="shared" si="476"/>
        <v>4</v>
      </c>
      <c r="K596" s="91">
        <f t="shared" si="477"/>
        <v>494.08</v>
      </c>
      <c r="L596" s="61">
        <f t="shared" si="478"/>
        <v>494.08</v>
      </c>
    </row>
    <row r="597" spans="1:12" x14ac:dyDescent="0.25">
      <c r="A597" s="19">
        <v>63</v>
      </c>
      <c r="B597" s="78" t="s">
        <v>1174</v>
      </c>
      <c r="C597" s="111">
        <v>1</v>
      </c>
      <c r="D597" s="96">
        <v>0</v>
      </c>
      <c r="E597" s="102">
        <f t="shared" si="469"/>
        <v>1</v>
      </c>
      <c r="F597" s="98" t="s">
        <v>5</v>
      </c>
      <c r="G597" s="90"/>
      <c r="H597" s="91">
        <f t="shared" si="474"/>
        <v>0</v>
      </c>
      <c r="I597" s="92">
        <f t="shared" si="475"/>
        <v>123.52</v>
      </c>
      <c r="J597" s="93">
        <f t="shared" si="476"/>
        <v>4</v>
      </c>
      <c r="K597" s="91">
        <f t="shared" si="477"/>
        <v>494.08</v>
      </c>
      <c r="L597" s="61">
        <f t="shared" si="478"/>
        <v>494.08</v>
      </c>
    </row>
    <row r="598" spans="1:12" x14ac:dyDescent="0.25">
      <c r="A598" s="19">
        <v>64</v>
      </c>
      <c r="B598" s="78" t="s">
        <v>1175</v>
      </c>
      <c r="C598" s="111">
        <v>1</v>
      </c>
      <c r="D598" s="96">
        <v>0</v>
      </c>
      <c r="E598" s="102">
        <f t="shared" si="469"/>
        <v>1</v>
      </c>
      <c r="F598" s="98" t="s">
        <v>5</v>
      </c>
      <c r="G598" s="90"/>
      <c r="H598" s="91">
        <f t="shared" si="474"/>
        <v>0</v>
      </c>
      <c r="I598" s="92">
        <f t="shared" si="475"/>
        <v>123.52</v>
      </c>
      <c r="J598" s="93">
        <f t="shared" si="476"/>
        <v>4</v>
      </c>
      <c r="K598" s="91">
        <f t="shared" si="477"/>
        <v>494.08</v>
      </c>
      <c r="L598" s="61">
        <f t="shared" si="478"/>
        <v>494.08</v>
      </c>
    </row>
    <row r="599" spans="1:12" x14ac:dyDescent="0.25">
      <c r="A599" s="19">
        <v>65</v>
      </c>
      <c r="B599" s="78" t="s">
        <v>1176</v>
      </c>
      <c r="C599" s="111">
        <v>1</v>
      </c>
      <c r="D599" s="96">
        <v>0</v>
      </c>
      <c r="E599" s="102">
        <f t="shared" ref="E599:E662" si="479">C599*(1+D599)</f>
        <v>1</v>
      </c>
      <c r="F599" s="98" t="s">
        <v>5</v>
      </c>
      <c r="G599" s="90"/>
      <c r="H599" s="91">
        <f t="shared" si="474"/>
        <v>0</v>
      </c>
      <c r="I599" s="92">
        <f t="shared" si="475"/>
        <v>123.52</v>
      </c>
      <c r="J599" s="93">
        <f t="shared" si="476"/>
        <v>4</v>
      </c>
      <c r="K599" s="91">
        <f t="shared" si="477"/>
        <v>494.08</v>
      </c>
      <c r="L599" s="61">
        <f t="shared" si="478"/>
        <v>494.08</v>
      </c>
    </row>
    <row r="600" spans="1:12" x14ac:dyDescent="0.25">
      <c r="A600" s="19">
        <v>66</v>
      </c>
      <c r="B600" s="78" t="s">
        <v>1177</v>
      </c>
      <c r="C600" s="111">
        <v>1</v>
      </c>
      <c r="D600" s="96">
        <v>0</v>
      </c>
      <c r="E600" s="102">
        <f t="shared" si="479"/>
        <v>1</v>
      </c>
      <c r="F600" s="98" t="s">
        <v>5</v>
      </c>
      <c r="G600" s="90"/>
      <c r="H600" s="91">
        <f t="shared" ref="H600:H663" si="480">G600*E600</f>
        <v>0</v>
      </c>
      <c r="I600" s="92">
        <f t="shared" ref="I600:I663" si="481">L$4</f>
        <v>123.52</v>
      </c>
      <c r="J600" s="93">
        <f t="shared" ref="J600:J663" si="482">E600*4</f>
        <v>4</v>
      </c>
      <c r="K600" s="91">
        <f t="shared" ref="K600:K663" si="483">J600*I600</f>
        <v>494.08</v>
      </c>
      <c r="L600" s="61">
        <f t="shared" ref="L600:L663" si="484">K600+H600</f>
        <v>494.08</v>
      </c>
    </row>
    <row r="601" spans="1:12" x14ac:dyDescent="0.25">
      <c r="A601" s="19">
        <v>67</v>
      </c>
      <c r="B601" s="78" t="s">
        <v>1178</v>
      </c>
      <c r="C601" s="111">
        <v>1</v>
      </c>
      <c r="D601" s="96">
        <v>0</v>
      </c>
      <c r="E601" s="102">
        <f t="shared" si="479"/>
        <v>1</v>
      </c>
      <c r="F601" s="98" t="s">
        <v>5</v>
      </c>
      <c r="G601" s="90"/>
      <c r="H601" s="91">
        <f t="shared" si="480"/>
        <v>0</v>
      </c>
      <c r="I601" s="92">
        <f t="shared" si="481"/>
        <v>123.52</v>
      </c>
      <c r="J601" s="93">
        <f t="shared" si="482"/>
        <v>4</v>
      </c>
      <c r="K601" s="91">
        <f t="shared" si="483"/>
        <v>494.08</v>
      </c>
      <c r="L601" s="61">
        <f t="shared" si="484"/>
        <v>494.08</v>
      </c>
    </row>
    <row r="602" spans="1:12" x14ac:dyDescent="0.25">
      <c r="A602" s="19">
        <v>68</v>
      </c>
      <c r="B602" s="78" t="s">
        <v>1179</v>
      </c>
      <c r="C602" s="111">
        <v>1</v>
      </c>
      <c r="D602" s="96">
        <v>0</v>
      </c>
      <c r="E602" s="102">
        <f t="shared" si="479"/>
        <v>1</v>
      </c>
      <c r="F602" s="98" t="s">
        <v>5</v>
      </c>
      <c r="G602" s="90"/>
      <c r="H602" s="91">
        <f t="shared" si="480"/>
        <v>0</v>
      </c>
      <c r="I602" s="92">
        <f t="shared" si="481"/>
        <v>123.52</v>
      </c>
      <c r="J602" s="93">
        <f t="shared" si="482"/>
        <v>4</v>
      </c>
      <c r="K602" s="91">
        <f t="shared" si="483"/>
        <v>494.08</v>
      </c>
      <c r="L602" s="61">
        <f t="shared" si="484"/>
        <v>494.08</v>
      </c>
    </row>
    <row r="603" spans="1:12" x14ac:dyDescent="0.25">
      <c r="A603" s="19">
        <v>69</v>
      </c>
      <c r="B603" s="78" t="s">
        <v>1180</v>
      </c>
      <c r="C603" s="111">
        <v>1</v>
      </c>
      <c r="D603" s="96">
        <v>0</v>
      </c>
      <c r="E603" s="102">
        <f t="shared" si="479"/>
        <v>1</v>
      </c>
      <c r="F603" s="98" t="s">
        <v>5</v>
      </c>
      <c r="G603" s="90"/>
      <c r="H603" s="91">
        <f t="shared" si="480"/>
        <v>0</v>
      </c>
      <c r="I603" s="92">
        <f t="shared" si="481"/>
        <v>123.52</v>
      </c>
      <c r="J603" s="93">
        <f t="shared" si="482"/>
        <v>4</v>
      </c>
      <c r="K603" s="91">
        <f t="shared" si="483"/>
        <v>494.08</v>
      </c>
      <c r="L603" s="61">
        <f t="shared" si="484"/>
        <v>494.08</v>
      </c>
    </row>
    <row r="604" spans="1:12" x14ac:dyDescent="0.25">
      <c r="A604" s="19">
        <v>70</v>
      </c>
      <c r="B604" s="78" t="s">
        <v>1181</v>
      </c>
      <c r="C604" s="111">
        <v>1</v>
      </c>
      <c r="D604" s="96">
        <v>0</v>
      </c>
      <c r="E604" s="102">
        <f t="shared" si="479"/>
        <v>1</v>
      </c>
      <c r="F604" s="98" t="s">
        <v>5</v>
      </c>
      <c r="G604" s="90"/>
      <c r="H604" s="91">
        <f t="shared" si="480"/>
        <v>0</v>
      </c>
      <c r="I604" s="92">
        <f t="shared" si="481"/>
        <v>123.52</v>
      </c>
      <c r="J604" s="93">
        <f t="shared" si="482"/>
        <v>4</v>
      </c>
      <c r="K604" s="91">
        <f t="shared" si="483"/>
        <v>494.08</v>
      </c>
      <c r="L604" s="61">
        <f t="shared" si="484"/>
        <v>494.08</v>
      </c>
    </row>
    <row r="605" spans="1:12" x14ac:dyDescent="0.25">
      <c r="A605" s="19">
        <v>71</v>
      </c>
      <c r="B605" s="78" t="s">
        <v>1182</v>
      </c>
      <c r="C605" s="111">
        <v>1</v>
      </c>
      <c r="D605" s="96">
        <v>0</v>
      </c>
      <c r="E605" s="102">
        <f t="shared" si="479"/>
        <v>1</v>
      </c>
      <c r="F605" s="98" t="s">
        <v>5</v>
      </c>
      <c r="G605" s="90"/>
      <c r="H605" s="91">
        <f t="shared" si="480"/>
        <v>0</v>
      </c>
      <c r="I605" s="92">
        <f t="shared" si="481"/>
        <v>123.52</v>
      </c>
      <c r="J605" s="93">
        <f t="shared" si="482"/>
        <v>4</v>
      </c>
      <c r="K605" s="91">
        <f t="shared" si="483"/>
        <v>494.08</v>
      </c>
      <c r="L605" s="61">
        <f t="shared" si="484"/>
        <v>494.08</v>
      </c>
    </row>
    <row r="606" spans="1:12" x14ac:dyDescent="0.25">
      <c r="A606" s="19">
        <v>72</v>
      </c>
      <c r="B606" s="78" t="s">
        <v>1183</v>
      </c>
      <c r="C606" s="111">
        <v>1</v>
      </c>
      <c r="D606" s="96">
        <v>0</v>
      </c>
      <c r="E606" s="102">
        <f t="shared" si="479"/>
        <v>1</v>
      </c>
      <c r="F606" s="98" t="s">
        <v>5</v>
      </c>
      <c r="G606" s="90"/>
      <c r="H606" s="91">
        <f t="shared" si="480"/>
        <v>0</v>
      </c>
      <c r="I606" s="92">
        <f t="shared" si="481"/>
        <v>123.52</v>
      </c>
      <c r="J606" s="93">
        <f t="shared" si="482"/>
        <v>4</v>
      </c>
      <c r="K606" s="91">
        <f t="shared" si="483"/>
        <v>494.08</v>
      </c>
      <c r="L606" s="61">
        <f t="shared" si="484"/>
        <v>494.08</v>
      </c>
    </row>
    <row r="607" spans="1:12" x14ac:dyDescent="0.25">
      <c r="A607" s="19">
        <v>73</v>
      </c>
      <c r="B607" s="78" t="s">
        <v>1184</v>
      </c>
      <c r="C607" s="111">
        <v>1</v>
      </c>
      <c r="D607" s="96">
        <v>0</v>
      </c>
      <c r="E607" s="102">
        <f t="shared" si="479"/>
        <v>1</v>
      </c>
      <c r="F607" s="98" t="s">
        <v>5</v>
      </c>
      <c r="G607" s="90"/>
      <c r="H607" s="91">
        <f t="shared" si="480"/>
        <v>0</v>
      </c>
      <c r="I607" s="92">
        <f t="shared" si="481"/>
        <v>123.52</v>
      </c>
      <c r="J607" s="93">
        <f t="shared" si="482"/>
        <v>4</v>
      </c>
      <c r="K607" s="91">
        <f t="shared" si="483"/>
        <v>494.08</v>
      </c>
      <c r="L607" s="61">
        <f t="shared" si="484"/>
        <v>494.08</v>
      </c>
    </row>
    <row r="608" spans="1:12" x14ac:dyDescent="0.25">
      <c r="A608" s="19">
        <v>74</v>
      </c>
      <c r="B608" s="78" t="s">
        <v>1185</v>
      </c>
      <c r="C608" s="111">
        <v>1</v>
      </c>
      <c r="D608" s="96">
        <v>0</v>
      </c>
      <c r="E608" s="102">
        <f t="shared" si="479"/>
        <v>1</v>
      </c>
      <c r="F608" s="98" t="s">
        <v>5</v>
      </c>
      <c r="G608" s="90"/>
      <c r="H608" s="91">
        <f t="shared" si="480"/>
        <v>0</v>
      </c>
      <c r="I608" s="92">
        <f t="shared" si="481"/>
        <v>123.52</v>
      </c>
      <c r="J608" s="93">
        <f t="shared" si="482"/>
        <v>4</v>
      </c>
      <c r="K608" s="91">
        <f t="shared" si="483"/>
        <v>494.08</v>
      </c>
      <c r="L608" s="61">
        <f t="shared" si="484"/>
        <v>494.08</v>
      </c>
    </row>
    <row r="609" spans="1:12" x14ac:dyDescent="0.25">
      <c r="A609" s="19">
        <v>75</v>
      </c>
      <c r="B609" s="78" t="s">
        <v>1186</v>
      </c>
      <c r="C609" s="111">
        <v>1</v>
      </c>
      <c r="D609" s="96">
        <v>0</v>
      </c>
      <c r="E609" s="102">
        <f t="shared" si="479"/>
        <v>1</v>
      </c>
      <c r="F609" s="98" t="s">
        <v>5</v>
      </c>
      <c r="G609" s="90"/>
      <c r="H609" s="91">
        <f t="shared" si="480"/>
        <v>0</v>
      </c>
      <c r="I609" s="92">
        <f t="shared" si="481"/>
        <v>123.52</v>
      </c>
      <c r="J609" s="93">
        <f t="shared" si="482"/>
        <v>4</v>
      </c>
      <c r="K609" s="91">
        <f t="shared" si="483"/>
        <v>494.08</v>
      </c>
      <c r="L609" s="61">
        <f t="shared" si="484"/>
        <v>494.08</v>
      </c>
    </row>
    <row r="610" spans="1:12" x14ac:dyDescent="0.25">
      <c r="A610" s="19">
        <v>76</v>
      </c>
      <c r="B610" s="78" t="s">
        <v>1187</v>
      </c>
      <c r="C610" s="111">
        <v>1</v>
      </c>
      <c r="D610" s="96">
        <v>0</v>
      </c>
      <c r="E610" s="102">
        <f t="shared" si="479"/>
        <v>1</v>
      </c>
      <c r="F610" s="98" t="s">
        <v>5</v>
      </c>
      <c r="G610" s="90"/>
      <c r="H610" s="91">
        <f t="shared" si="480"/>
        <v>0</v>
      </c>
      <c r="I610" s="92">
        <f t="shared" si="481"/>
        <v>123.52</v>
      </c>
      <c r="J610" s="93">
        <f t="shared" si="482"/>
        <v>4</v>
      </c>
      <c r="K610" s="91">
        <f t="shared" si="483"/>
        <v>494.08</v>
      </c>
      <c r="L610" s="61">
        <f t="shared" si="484"/>
        <v>494.08</v>
      </c>
    </row>
    <row r="611" spans="1:12" x14ac:dyDescent="0.25">
      <c r="A611" s="19">
        <v>77</v>
      </c>
      <c r="B611" s="78" t="s">
        <v>1188</v>
      </c>
      <c r="C611" s="111">
        <v>1</v>
      </c>
      <c r="D611" s="96">
        <v>0</v>
      </c>
      <c r="E611" s="102">
        <f t="shared" si="479"/>
        <v>1</v>
      </c>
      <c r="F611" s="98" t="s">
        <v>5</v>
      </c>
      <c r="G611" s="90"/>
      <c r="H611" s="91">
        <f t="shared" si="480"/>
        <v>0</v>
      </c>
      <c r="I611" s="92">
        <f t="shared" si="481"/>
        <v>123.52</v>
      </c>
      <c r="J611" s="93">
        <f t="shared" si="482"/>
        <v>4</v>
      </c>
      <c r="K611" s="91">
        <f t="shared" si="483"/>
        <v>494.08</v>
      </c>
      <c r="L611" s="61">
        <f t="shared" si="484"/>
        <v>494.08</v>
      </c>
    </row>
    <row r="612" spans="1:12" x14ac:dyDescent="0.25">
      <c r="A612" s="19">
        <v>78</v>
      </c>
      <c r="B612" s="78" t="s">
        <v>1189</v>
      </c>
      <c r="C612" s="111">
        <v>1</v>
      </c>
      <c r="D612" s="96">
        <v>0</v>
      </c>
      <c r="E612" s="102">
        <f t="shared" si="479"/>
        <v>1</v>
      </c>
      <c r="F612" s="98" t="s">
        <v>5</v>
      </c>
      <c r="G612" s="90"/>
      <c r="H612" s="91">
        <f t="shared" si="480"/>
        <v>0</v>
      </c>
      <c r="I612" s="92">
        <f t="shared" si="481"/>
        <v>123.52</v>
      </c>
      <c r="J612" s="93">
        <f t="shared" si="482"/>
        <v>4</v>
      </c>
      <c r="K612" s="91">
        <f t="shared" si="483"/>
        <v>494.08</v>
      </c>
      <c r="L612" s="61">
        <f t="shared" si="484"/>
        <v>494.08</v>
      </c>
    </row>
    <row r="613" spans="1:12" x14ac:dyDescent="0.25">
      <c r="A613" s="19">
        <v>79</v>
      </c>
      <c r="B613" s="78" t="s">
        <v>1190</v>
      </c>
      <c r="C613" s="111">
        <v>1</v>
      </c>
      <c r="D613" s="96">
        <v>0</v>
      </c>
      <c r="E613" s="102">
        <f t="shared" si="479"/>
        <v>1</v>
      </c>
      <c r="F613" s="98" t="s">
        <v>5</v>
      </c>
      <c r="G613" s="90"/>
      <c r="H613" s="91">
        <f t="shared" si="480"/>
        <v>0</v>
      </c>
      <c r="I613" s="92">
        <f t="shared" si="481"/>
        <v>123.52</v>
      </c>
      <c r="J613" s="93">
        <f t="shared" si="482"/>
        <v>4</v>
      </c>
      <c r="K613" s="91">
        <f t="shared" si="483"/>
        <v>494.08</v>
      </c>
      <c r="L613" s="61">
        <f t="shared" si="484"/>
        <v>494.08</v>
      </c>
    </row>
    <row r="614" spans="1:12" x14ac:dyDescent="0.25">
      <c r="A614" s="19">
        <v>80</v>
      </c>
      <c r="B614" s="78" t="s">
        <v>1191</v>
      </c>
      <c r="C614" s="111">
        <v>1</v>
      </c>
      <c r="D614" s="96">
        <v>0</v>
      </c>
      <c r="E614" s="102">
        <f t="shared" si="479"/>
        <v>1</v>
      </c>
      <c r="F614" s="98" t="s">
        <v>5</v>
      </c>
      <c r="G614" s="90"/>
      <c r="H614" s="91">
        <f t="shared" si="480"/>
        <v>0</v>
      </c>
      <c r="I614" s="92">
        <f t="shared" si="481"/>
        <v>123.52</v>
      </c>
      <c r="J614" s="93">
        <f t="shared" si="482"/>
        <v>4</v>
      </c>
      <c r="K614" s="91">
        <f t="shared" si="483"/>
        <v>494.08</v>
      </c>
      <c r="L614" s="61">
        <f t="shared" si="484"/>
        <v>494.08</v>
      </c>
    </row>
    <row r="615" spans="1:12" x14ac:dyDescent="0.25">
      <c r="A615" s="19">
        <v>81</v>
      </c>
      <c r="B615" s="78" t="s">
        <v>1192</v>
      </c>
      <c r="C615" s="111">
        <v>1</v>
      </c>
      <c r="D615" s="96">
        <v>0</v>
      </c>
      <c r="E615" s="102">
        <f t="shared" si="479"/>
        <v>1</v>
      </c>
      <c r="F615" s="98" t="s">
        <v>5</v>
      </c>
      <c r="G615" s="90"/>
      <c r="H615" s="91">
        <f t="shared" si="480"/>
        <v>0</v>
      </c>
      <c r="I615" s="92">
        <f t="shared" si="481"/>
        <v>123.52</v>
      </c>
      <c r="J615" s="93">
        <f t="shared" si="482"/>
        <v>4</v>
      </c>
      <c r="K615" s="91">
        <f t="shared" si="483"/>
        <v>494.08</v>
      </c>
      <c r="L615" s="61">
        <f t="shared" si="484"/>
        <v>494.08</v>
      </c>
    </row>
    <row r="616" spans="1:12" x14ac:dyDescent="0.25">
      <c r="A616" s="19">
        <v>82</v>
      </c>
      <c r="B616" s="78" t="s">
        <v>1193</v>
      </c>
      <c r="C616" s="111">
        <v>1</v>
      </c>
      <c r="D616" s="96">
        <v>0</v>
      </c>
      <c r="E616" s="102">
        <f t="shared" si="479"/>
        <v>1</v>
      </c>
      <c r="F616" s="98" t="s">
        <v>5</v>
      </c>
      <c r="G616" s="90"/>
      <c r="H616" s="91">
        <f t="shared" si="480"/>
        <v>0</v>
      </c>
      <c r="I616" s="92">
        <f t="shared" si="481"/>
        <v>123.52</v>
      </c>
      <c r="J616" s="93">
        <f t="shared" si="482"/>
        <v>4</v>
      </c>
      <c r="K616" s="91">
        <f t="shared" si="483"/>
        <v>494.08</v>
      </c>
      <c r="L616" s="61">
        <f t="shared" si="484"/>
        <v>494.08</v>
      </c>
    </row>
    <row r="617" spans="1:12" x14ac:dyDescent="0.25">
      <c r="A617" s="19">
        <v>83</v>
      </c>
      <c r="B617" s="78" t="s">
        <v>1194</v>
      </c>
      <c r="C617" s="111">
        <v>1</v>
      </c>
      <c r="D617" s="96">
        <v>0</v>
      </c>
      <c r="E617" s="102">
        <f t="shared" si="479"/>
        <v>1</v>
      </c>
      <c r="F617" s="98" t="s">
        <v>5</v>
      </c>
      <c r="G617" s="90"/>
      <c r="H617" s="91">
        <f t="shared" si="480"/>
        <v>0</v>
      </c>
      <c r="I617" s="92">
        <f t="shared" si="481"/>
        <v>123.52</v>
      </c>
      <c r="J617" s="93">
        <f t="shared" si="482"/>
        <v>4</v>
      </c>
      <c r="K617" s="91">
        <f t="shared" si="483"/>
        <v>494.08</v>
      </c>
      <c r="L617" s="61">
        <f t="shared" si="484"/>
        <v>494.08</v>
      </c>
    </row>
    <row r="618" spans="1:12" x14ac:dyDescent="0.25">
      <c r="A618" s="19">
        <v>84</v>
      </c>
      <c r="B618" s="78" t="s">
        <v>1195</v>
      </c>
      <c r="C618" s="111">
        <v>1</v>
      </c>
      <c r="D618" s="96">
        <v>0</v>
      </c>
      <c r="E618" s="102">
        <f t="shared" si="479"/>
        <v>1</v>
      </c>
      <c r="F618" s="98" t="s">
        <v>5</v>
      </c>
      <c r="G618" s="90"/>
      <c r="H618" s="91">
        <f t="shared" si="480"/>
        <v>0</v>
      </c>
      <c r="I618" s="92">
        <f t="shared" si="481"/>
        <v>123.52</v>
      </c>
      <c r="J618" s="93">
        <f t="shared" si="482"/>
        <v>4</v>
      </c>
      <c r="K618" s="91">
        <f t="shared" si="483"/>
        <v>494.08</v>
      </c>
      <c r="L618" s="61">
        <f t="shared" si="484"/>
        <v>494.08</v>
      </c>
    </row>
    <row r="619" spans="1:12" x14ac:dyDescent="0.25">
      <c r="A619" s="19">
        <v>85</v>
      </c>
      <c r="B619" s="78" t="s">
        <v>1196</v>
      </c>
      <c r="C619" s="111">
        <v>1</v>
      </c>
      <c r="D619" s="96">
        <v>0</v>
      </c>
      <c r="E619" s="102">
        <f t="shared" si="479"/>
        <v>1</v>
      </c>
      <c r="F619" s="98" t="s">
        <v>5</v>
      </c>
      <c r="G619" s="90"/>
      <c r="H619" s="91">
        <f t="shared" si="480"/>
        <v>0</v>
      </c>
      <c r="I619" s="92">
        <f t="shared" si="481"/>
        <v>123.52</v>
      </c>
      <c r="J619" s="93">
        <f t="shared" si="482"/>
        <v>4</v>
      </c>
      <c r="K619" s="91">
        <f t="shared" si="483"/>
        <v>494.08</v>
      </c>
      <c r="L619" s="61">
        <f t="shared" si="484"/>
        <v>494.08</v>
      </c>
    </row>
    <row r="620" spans="1:12" x14ac:dyDescent="0.25">
      <c r="A620" s="19">
        <v>86</v>
      </c>
      <c r="B620" s="78" t="s">
        <v>1197</v>
      </c>
      <c r="C620" s="111">
        <v>1</v>
      </c>
      <c r="D620" s="96">
        <v>0</v>
      </c>
      <c r="E620" s="102">
        <f t="shared" si="479"/>
        <v>1</v>
      </c>
      <c r="F620" s="98" t="s">
        <v>5</v>
      </c>
      <c r="G620" s="90"/>
      <c r="H620" s="91">
        <f t="shared" si="480"/>
        <v>0</v>
      </c>
      <c r="I620" s="92">
        <f t="shared" si="481"/>
        <v>123.52</v>
      </c>
      <c r="J620" s="93">
        <f t="shared" si="482"/>
        <v>4</v>
      </c>
      <c r="K620" s="91">
        <f t="shared" si="483"/>
        <v>494.08</v>
      </c>
      <c r="L620" s="61">
        <f t="shared" si="484"/>
        <v>494.08</v>
      </c>
    </row>
    <row r="621" spans="1:12" x14ac:dyDescent="0.25">
      <c r="A621" s="19">
        <v>87</v>
      </c>
      <c r="B621" s="78" t="s">
        <v>1198</v>
      </c>
      <c r="C621" s="111">
        <v>1</v>
      </c>
      <c r="D621" s="96">
        <v>0</v>
      </c>
      <c r="E621" s="102">
        <f t="shared" si="479"/>
        <v>1</v>
      </c>
      <c r="F621" s="98" t="s">
        <v>5</v>
      </c>
      <c r="G621" s="90"/>
      <c r="H621" s="91">
        <f t="shared" si="480"/>
        <v>0</v>
      </c>
      <c r="I621" s="92">
        <f t="shared" si="481"/>
        <v>123.52</v>
      </c>
      <c r="J621" s="93">
        <f t="shared" si="482"/>
        <v>4</v>
      </c>
      <c r="K621" s="91">
        <f t="shared" si="483"/>
        <v>494.08</v>
      </c>
      <c r="L621" s="61">
        <f t="shared" si="484"/>
        <v>494.08</v>
      </c>
    </row>
    <row r="622" spans="1:12" x14ac:dyDescent="0.25">
      <c r="A622" s="19">
        <v>88</v>
      </c>
      <c r="B622" s="78" t="s">
        <v>1199</v>
      </c>
      <c r="C622" s="111">
        <v>1</v>
      </c>
      <c r="D622" s="96">
        <v>0</v>
      </c>
      <c r="E622" s="102">
        <f t="shared" si="479"/>
        <v>1</v>
      </c>
      <c r="F622" s="98" t="s">
        <v>5</v>
      </c>
      <c r="G622" s="90"/>
      <c r="H622" s="91">
        <f t="shared" si="480"/>
        <v>0</v>
      </c>
      <c r="I622" s="92">
        <f t="shared" si="481"/>
        <v>123.52</v>
      </c>
      <c r="J622" s="93">
        <f t="shared" si="482"/>
        <v>4</v>
      </c>
      <c r="K622" s="91">
        <f t="shared" si="483"/>
        <v>494.08</v>
      </c>
      <c r="L622" s="61">
        <f t="shared" si="484"/>
        <v>494.08</v>
      </c>
    </row>
    <row r="623" spans="1:12" x14ac:dyDescent="0.25">
      <c r="A623" s="19">
        <v>89</v>
      </c>
      <c r="B623" s="78" t="s">
        <v>1200</v>
      </c>
      <c r="C623" s="111">
        <v>1</v>
      </c>
      <c r="D623" s="96">
        <v>0</v>
      </c>
      <c r="E623" s="102">
        <f t="shared" si="479"/>
        <v>1</v>
      </c>
      <c r="F623" s="98" t="s">
        <v>5</v>
      </c>
      <c r="G623" s="90"/>
      <c r="H623" s="91">
        <f t="shared" si="480"/>
        <v>0</v>
      </c>
      <c r="I623" s="92">
        <f t="shared" si="481"/>
        <v>123.52</v>
      </c>
      <c r="J623" s="93">
        <f t="shared" si="482"/>
        <v>4</v>
      </c>
      <c r="K623" s="91">
        <f t="shared" si="483"/>
        <v>494.08</v>
      </c>
      <c r="L623" s="61">
        <f t="shared" si="484"/>
        <v>494.08</v>
      </c>
    </row>
    <row r="624" spans="1:12" x14ac:dyDescent="0.25">
      <c r="A624" s="19">
        <v>90</v>
      </c>
      <c r="B624" s="78" t="s">
        <v>1201</v>
      </c>
      <c r="C624" s="111">
        <v>1</v>
      </c>
      <c r="D624" s="96">
        <v>0</v>
      </c>
      <c r="E624" s="102">
        <f t="shared" si="479"/>
        <v>1</v>
      </c>
      <c r="F624" s="98" t="s">
        <v>5</v>
      </c>
      <c r="G624" s="90"/>
      <c r="H624" s="91">
        <f t="shared" si="480"/>
        <v>0</v>
      </c>
      <c r="I624" s="92">
        <f t="shared" si="481"/>
        <v>123.52</v>
      </c>
      <c r="J624" s="93">
        <f t="shared" si="482"/>
        <v>4</v>
      </c>
      <c r="K624" s="91">
        <f t="shared" si="483"/>
        <v>494.08</v>
      </c>
      <c r="L624" s="61">
        <f t="shared" si="484"/>
        <v>494.08</v>
      </c>
    </row>
    <row r="625" spans="1:12" x14ac:dyDescent="0.25">
      <c r="A625" s="19">
        <v>91</v>
      </c>
      <c r="B625" s="78" t="s">
        <v>1202</v>
      </c>
      <c r="C625" s="111">
        <v>1</v>
      </c>
      <c r="D625" s="96">
        <v>0</v>
      </c>
      <c r="E625" s="102">
        <f t="shared" si="479"/>
        <v>1</v>
      </c>
      <c r="F625" s="98" t="s">
        <v>5</v>
      </c>
      <c r="G625" s="90"/>
      <c r="H625" s="91">
        <f t="shared" si="480"/>
        <v>0</v>
      </c>
      <c r="I625" s="92">
        <f t="shared" si="481"/>
        <v>123.52</v>
      </c>
      <c r="J625" s="93">
        <f t="shared" si="482"/>
        <v>4</v>
      </c>
      <c r="K625" s="91">
        <f t="shared" si="483"/>
        <v>494.08</v>
      </c>
      <c r="L625" s="61">
        <f t="shared" si="484"/>
        <v>494.08</v>
      </c>
    </row>
    <row r="626" spans="1:12" x14ac:dyDescent="0.25">
      <c r="A626" s="19">
        <v>92</v>
      </c>
      <c r="B626" s="78" t="s">
        <v>1203</v>
      </c>
      <c r="C626" s="111">
        <v>1</v>
      </c>
      <c r="D626" s="96">
        <v>0</v>
      </c>
      <c r="E626" s="102">
        <f t="shared" si="479"/>
        <v>1</v>
      </c>
      <c r="F626" s="98" t="s">
        <v>5</v>
      </c>
      <c r="G626" s="90"/>
      <c r="H626" s="91">
        <f t="shared" si="480"/>
        <v>0</v>
      </c>
      <c r="I626" s="92">
        <f t="shared" si="481"/>
        <v>123.52</v>
      </c>
      <c r="J626" s="93">
        <f t="shared" si="482"/>
        <v>4</v>
      </c>
      <c r="K626" s="91">
        <f t="shared" si="483"/>
        <v>494.08</v>
      </c>
      <c r="L626" s="61">
        <f t="shared" si="484"/>
        <v>494.08</v>
      </c>
    </row>
    <row r="627" spans="1:12" x14ac:dyDescent="0.25">
      <c r="A627" s="19">
        <v>93</v>
      </c>
      <c r="B627" s="78" t="s">
        <v>1204</v>
      </c>
      <c r="C627" s="111">
        <v>1</v>
      </c>
      <c r="D627" s="96">
        <v>0</v>
      </c>
      <c r="E627" s="102">
        <f t="shared" si="479"/>
        <v>1</v>
      </c>
      <c r="F627" s="98" t="s">
        <v>5</v>
      </c>
      <c r="G627" s="90"/>
      <c r="H627" s="91">
        <f t="shared" si="480"/>
        <v>0</v>
      </c>
      <c r="I627" s="92">
        <f t="shared" si="481"/>
        <v>123.52</v>
      </c>
      <c r="J627" s="93">
        <f t="shared" si="482"/>
        <v>4</v>
      </c>
      <c r="K627" s="91">
        <f t="shared" si="483"/>
        <v>494.08</v>
      </c>
      <c r="L627" s="61">
        <f t="shared" si="484"/>
        <v>494.08</v>
      </c>
    </row>
    <row r="628" spans="1:12" x14ac:dyDescent="0.25">
      <c r="A628" s="19">
        <v>94</v>
      </c>
      <c r="B628" s="78" t="s">
        <v>1205</v>
      </c>
      <c r="C628" s="111">
        <v>1</v>
      </c>
      <c r="D628" s="96">
        <v>0</v>
      </c>
      <c r="E628" s="102">
        <f t="shared" si="479"/>
        <v>1</v>
      </c>
      <c r="F628" s="98" t="s">
        <v>5</v>
      </c>
      <c r="G628" s="90"/>
      <c r="H628" s="91">
        <f t="shared" si="480"/>
        <v>0</v>
      </c>
      <c r="I628" s="92">
        <f t="shared" si="481"/>
        <v>123.52</v>
      </c>
      <c r="J628" s="93">
        <f t="shared" si="482"/>
        <v>4</v>
      </c>
      <c r="K628" s="91">
        <f t="shared" si="483"/>
        <v>494.08</v>
      </c>
      <c r="L628" s="61">
        <f t="shared" si="484"/>
        <v>494.08</v>
      </c>
    </row>
    <row r="629" spans="1:12" x14ac:dyDescent="0.25">
      <c r="A629" s="19">
        <v>95</v>
      </c>
      <c r="B629" s="78" t="s">
        <v>1206</v>
      </c>
      <c r="C629" s="111">
        <v>1</v>
      </c>
      <c r="D629" s="96">
        <v>0</v>
      </c>
      <c r="E629" s="102">
        <f t="shared" si="479"/>
        <v>1</v>
      </c>
      <c r="F629" s="98" t="s">
        <v>5</v>
      </c>
      <c r="G629" s="90"/>
      <c r="H629" s="91">
        <f t="shared" si="480"/>
        <v>0</v>
      </c>
      <c r="I629" s="92">
        <f t="shared" si="481"/>
        <v>123.52</v>
      </c>
      <c r="J629" s="93">
        <f t="shared" si="482"/>
        <v>4</v>
      </c>
      <c r="K629" s="91">
        <f t="shared" si="483"/>
        <v>494.08</v>
      </c>
      <c r="L629" s="61">
        <f t="shared" si="484"/>
        <v>494.08</v>
      </c>
    </row>
    <row r="630" spans="1:12" x14ac:dyDescent="0.25">
      <c r="A630" s="19">
        <v>96</v>
      </c>
      <c r="B630" s="78" t="s">
        <v>1207</v>
      </c>
      <c r="C630" s="111">
        <v>1</v>
      </c>
      <c r="D630" s="96">
        <v>0</v>
      </c>
      <c r="E630" s="102">
        <f t="shared" si="479"/>
        <v>1</v>
      </c>
      <c r="F630" s="98" t="s">
        <v>5</v>
      </c>
      <c r="G630" s="90"/>
      <c r="H630" s="91">
        <f t="shared" si="480"/>
        <v>0</v>
      </c>
      <c r="I630" s="92">
        <f t="shared" si="481"/>
        <v>123.52</v>
      </c>
      <c r="J630" s="93">
        <f t="shared" si="482"/>
        <v>4</v>
      </c>
      <c r="K630" s="91">
        <f t="shared" si="483"/>
        <v>494.08</v>
      </c>
      <c r="L630" s="61">
        <f t="shared" si="484"/>
        <v>494.08</v>
      </c>
    </row>
    <row r="631" spans="1:12" x14ac:dyDescent="0.25">
      <c r="A631" s="19">
        <v>97</v>
      </c>
      <c r="B631" s="78" t="s">
        <v>1208</v>
      </c>
      <c r="C631" s="111">
        <v>1</v>
      </c>
      <c r="D631" s="96">
        <v>0</v>
      </c>
      <c r="E631" s="102">
        <f t="shared" si="479"/>
        <v>1</v>
      </c>
      <c r="F631" s="98" t="s">
        <v>5</v>
      </c>
      <c r="G631" s="90"/>
      <c r="H631" s="91">
        <f t="shared" si="480"/>
        <v>0</v>
      </c>
      <c r="I631" s="92">
        <f t="shared" si="481"/>
        <v>123.52</v>
      </c>
      <c r="J631" s="93">
        <f t="shared" si="482"/>
        <v>4</v>
      </c>
      <c r="K631" s="91">
        <f t="shared" si="483"/>
        <v>494.08</v>
      </c>
      <c r="L631" s="61">
        <f t="shared" si="484"/>
        <v>494.08</v>
      </c>
    </row>
    <row r="632" spans="1:12" x14ac:dyDescent="0.25">
      <c r="A632" s="19">
        <v>98</v>
      </c>
      <c r="B632" s="78" t="s">
        <v>1209</v>
      </c>
      <c r="C632" s="111">
        <v>1</v>
      </c>
      <c r="D632" s="96">
        <v>0</v>
      </c>
      <c r="E632" s="102">
        <f t="shared" si="479"/>
        <v>1</v>
      </c>
      <c r="F632" s="98" t="s">
        <v>5</v>
      </c>
      <c r="G632" s="90"/>
      <c r="H632" s="91">
        <f t="shared" si="480"/>
        <v>0</v>
      </c>
      <c r="I632" s="92">
        <f t="shared" si="481"/>
        <v>123.52</v>
      </c>
      <c r="J632" s="93">
        <f t="shared" si="482"/>
        <v>4</v>
      </c>
      <c r="K632" s="91">
        <f t="shared" si="483"/>
        <v>494.08</v>
      </c>
      <c r="L632" s="61">
        <f t="shared" si="484"/>
        <v>494.08</v>
      </c>
    </row>
    <row r="633" spans="1:12" x14ac:dyDescent="0.25">
      <c r="A633" s="19">
        <v>99</v>
      </c>
      <c r="B633" s="78" t="s">
        <v>1210</v>
      </c>
      <c r="C633" s="111">
        <v>1</v>
      </c>
      <c r="D633" s="96">
        <v>0</v>
      </c>
      <c r="E633" s="102">
        <f t="shared" si="479"/>
        <v>1</v>
      </c>
      <c r="F633" s="98" t="s">
        <v>5</v>
      </c>
      <c r="G633" s="90"/>
      <c r="H633" s="91">
        <f t="shared" si="480"/>
        <v>0</v>
      </c>
      <c r="I633" s="92">
        <f t="shared" si="481"/>
        <v>123.52</v>
      </c>
      <c r="J633" s="93">
        <f t="shared" si="482"/>
        <v>4</v>
      </c>
      <c r="K633" s="91">
        <f t="shared" si="483"/>
        <v>494.08</v>
      </c>
      <c r="L633" s="61">
        <f t="shared" si="484"/>
        <v>494.08</v>
      </c>
    </row>
    <row r="634" spans="1:12" x14ac:dyDescent="0.25">
      <c r="A634" s="19">
        <v>100</v>
      </c>
      <c r="B634" s="78" t="s">
        <v>1211</v>
      </c>
      <c r="C634" s="111">
        <v>1</v>
      </c>
      <c r="D634" s="96">
        <v>0</v>
      </c>
      <c r="E634" s="102">
        <f t="shared" si="479"/>
        <v>1</v>
      </c>
      <c r="F634" s="98" t="s">
        <v>5</v>
      </c>
      <c r="G634" s="90"/>
      <c r="H634" s="91">
        <f t="shared" si="480"/>
        <v>0</v>
      </c>
      <c r="I634" s="92">
        <f t="shared" si="481"/>
        <v>123.52</v>
      </c>
      <c r="J634" s="93">
        <f t="shared" si="482"/>
        <v>4</v>
      </c>
      <c r="K634" s="91">
        <f t="shared" si="483"/>
        <v>494.08</v>
      </c>
      <c r="L634" s="61">
        <f t="shared" si="484"/>
        <v>494.08</v>
      </c>
    </row>
    <row r="635" spans="1:12" x14ac:dyDescent="0.25">
      <c r="A635" s="19">
        <v>101</v>
      </c>
      <c r="B635" s="78" t="s">
        <v>1212</v>
      </c>
      <c r="C635" s="111">
        <v>1</v>
      </c>
      <c r="D635" s="96">
        <v>0</v>
      </c>
      <c r="E635" s="102">
        <f t="shared" si="479"/>
        <v>1</v>
      </c>
      <c r="F635" s="98" t="s">
        <v>5</v>
      </c>
      <c r="G635" s="90"/>
      <c r="H635" s="91">
        <f t="shared" si="480"/>
        <v>0</v>
      </c>
      <c r="I635" s="92">
        <f t="shared" si="481"/>
        <v>123.52</v>
      </c>
      <c r="J635" s="93">
        <f t="shared" si="482"/>
        <v>4</v>
      </c>
      <c r="K635" s="91">
        <f t="shared" si="483"/>
        <v>494.08</v>
      </c>
      <c r="L635" s="61">
        <f t="shared" si="484"/>
        <v>494.08</v>
      </c>
    </row>
    <row r="636" spans="1:12" x14ac:dyDescent="0.25">
      <c r="A636" s="19">
        <v>102</v>
      </c>
      <c r="B636" s="78" t="s">
        <v>1213</v>
      </c>
      <c r="C636" s="111">
        <v>1</v>
      </c>
      <c r="D636" s="96">
        <v>0</v>
      </c>
      <c r="E636" s="102">
        <f t="shared" si="479"/>
        <v>1</v>
      </c>
      <c r="F636" s="98" t="s">
        <v>5</v>
      </c>
      <c r="G636" s="90"/>
      <c r="H636" s="91">
        <f t="shared" si="480"/>
        <v>0</v>
      </c>
      <c r="I636" s="92">
        <f t="shared" si="481"/>
        <v>123.52</v>
      </c>
      <c r="J636" s="93">
        <f t="shared" si="482"/>
        <v>4</v>
      </c>
      <c r="K636" s="91">
        <f t="shared" si="483"/>
        <v>494.08</v>
      </c>
      <c r="L636" s="61">
        <f t="shared" si="484"/>
        <v>494.08</v>
      </c>
    </row>
    <row r="637" spans="1:12" x14ac:dyDescent="0.25">
      <c r="A637" s="19">
        <v>103</v>
      </c>
      <c r="B637" s="78" t="s">
        <v>1214</v>
      </c>
      <c r="C637" s="111">
        <v>1</v>
      </c>
      <c r="D637" s="96">
        <v>0</v>
      </c>
      <c r="E637" s="102">
        <f t="shared" si="479"/>
        <v>1</v>
      </c>
      <c r="F637" s="98" t="s">
        <v>5</v>
      </c>
      <c r="G637" s="90"/>
      <c r="H637" s="91">
        <f t="shared" si="480"/>
        <v>0</v>
      </c>
      <c r="I637" s="92">
        <f t="shared" si="481"/>
        <v>123.52</v>
      </c>
      <c r="J637" s="93">
        <f t="shared" si="482"/>
        <v>4</v>
      </c>
      <c r="K637" s="91">
        <f t="shared" si="483"/>
        <v>494.08</v>
      </c>
      <c r="L637" s="61">
        <f t="shared" si="484"/>
        <v>494.08</v>
      </c>
    </row>
    <row r="638" spans="1:12" x14ac:dyDescent="0.25">
      <c r="A638" s="19">
        <v>104</v>
      </c>
      <c r="B638" s="78" t="s">
        <v>1215</v>
      </c>
      <c r="C638" s="111">
        <v>1</v>
      </c>
      <c r="D638" s="96">
        <v>0</v>
      </c>
      <c r="E638" s="102">
        <f t="shared" si="479"/>
        <v>1</v>
      </c>
      <c r="F638" s="98" t="s">
        <v>5</v>
      </c>
      <c r="G638" s="90"/>
      <c r="H638" s="91">
        <f t="shared" si="480"/>
        <v>0</v>
      </c>
      <c r="I638" s="92">
        <f t="shared" si="481"/>
        <v>123.52</v>
      </c>
      <c r="J638" s="93">
        <f t="shared" si="482"/>
        <v>4</v>
      </c>
      <c r="K638" s="91">
        <f t="shared" si="483"/>
        <v>494.08</v>
      </c>
      <c r="L638" s="61">
        <f t="shared" si="484"/>
        <v>494.08</v>
      </c>
    </row>
    <row r="639" spans="1:12" x14ac:dyDescent="0.25">
      <c r="A639" s="19">
        <v>105</v>
      </c>
      <c r="B639" s="78" t="s">
        <v>1216</v>
      </c>
      <c r="C639" s="111">
        <v>1</v>
      </c>
      <c r="D639" s="96">
        <v>0</v>
      </c>
      <c r="E639" s="102">
        <f t="shared" si="479"/>
        <v>1</v>
      </c>
      <c r="F639" s="98" t="s">
        <v>5</v>
      </c>
      <c r="G639" s="90"/>
      <c r="H639" s="91">
        <f t="shared" si="480"/>
        <v>0</v>
      </c>
      <c r="I639" s="92">
        <f t="shared" si="481"/>
        <v>123.52</v>
      </c>
      <c r="J639" s="93">
        <f t="shared" si="482"/>
        <v>4</v>
      </c>
      <c r="K639" s="91">
        <f t="shared" si="483"/>
        <v>494.08</v>
      </c>
      <c r="L639" s="61">
        <f t="shared" si="484"/>
        <v>494.08</v>
      </c>
    </row>
    <row r="640" spans="1:12" x14ac:dyDescent="0.25">
      <c r="A640" s="19">
        <v>106</v>
      </c>
      <c r="B640" s="78" t="s">
        <v>1217</v>
      </c>
      <c r="C640" s="111">
        <v>1</v>
      </c>
      <c r="D640" s="96">
        <v>0</v>
      </c>
      <c r="E640" s="102">
        <f t="shared" si="479"/>
        <v>1</v>
      </c>
      <c r="F640" s="98" t="s">
        <v>5</v>
      </c>
      <c r="G640" s="90"/>
      <c r="H640" s="91">
        <f t="shared" si="480"/>
        <v>0</v>
      </c>
      <c r="I640" s="92">
        <f t="shared" si="481"/>
        <v>123.52</v>
      </c>
      <c r="J640" s="93">
        <f t="shared" si="482"/>
        <v>4</v>
      </c>
      <c r="K640" s="91">
        <f t="shared" si="483"/>
        <v>494.08</v>
      </c>
      <c r="L640" s="61">
        <f t="shared" si="484"/>
        <v>494.08</v>
      </c>
    </row>
    <row r="641" spans="1:12" x14ac:dyDescent="0.25">
      <c r="A641" s="19">
        <v>107</v>
      </c>
      <c r="B641" s="78" t="s">
        <v>1218</v>
      </c>
      <c r="C641" s="111">
        <v>1</v>
      </c>
      <c r="D641" s="96">
        <v>0</v>
      </c>
      <c r="E641" s="102">
        <f t="shared" si="479"/>
        <v>1</v>
      </c>
      <c r="F641" s="98" t="s">
        <v>5</v>
      </c>
      <c r="G641" s="90"/>
      <c r="H641" s="91">
        <f t="shared" si="480"/>
        <v>0</v>
      </c>
      <c r="I641" s="92">
        <f t="shared" si="481"/>
        <v>123.52</v>
      </c>
      <c r="J641" s="93">
        <f t="shared" si="482"/>
        <v>4</v>
      </c>
      <c r="K641" s="91">
        <f t="shared" si="483"/>
        <v>494.08</v>
      </c>
      <c r="L641" s="61">
        <f t="shared" si="484"/>
        <v>494.08</v>
      </c>
    </row>
    <row r="642" spans="1:12" x14ac:dyDescent="0.25">
      <c r="A642" s="19">
        <v>108</v>
      </c>
      <c r="B642" s="78" t="s">
        <v>1219</v>
      </c>
      <c r="C642" s="111">
        <v>1</v>
      </c>
      <c r="D642" s="96">
        <v>0</v>
      </c>
      <c r="E642" s="102">
        <f t="shared" si="479"/>
        <v>1</v>
      </c>
      <c r="F642" s="98" t="s">
        <v>5</v>
      </c>
      <c r="G642" s="90"/>
      <c r="H642" s="91">
        <f t="shared" si="480"/>
        <v>0</v>
      </c>
      <c r="I642" s="92">
        <f t="shared" si="481"/>
        <v>123.52</v>
      </c>
      <c r="J642" s="93">
        <f t="shared" si="482"/>
        <v>4</v>
      </c>
      <c r="K642" s="91">
        <f t="shared" si="483"/>
        <v>494.08</v>
      </c>
      <c r="L642" s="61">
        <f t="shared" si="484"/>
        <v>494.08</v>
      </c>
    </row>
    <row r="643" spans="1:12" x14ac:dyDescent="0.25">
      <c r="A643" s="19">
        <v>109</v>
      </c>
      <c r="B643" s="78" t="s">
        <v>1220</v>
      </c>
      <c r="C643" s="111">
        <v>1</v>
      </c>
      <c r="D643" s="96">
        <v>0</v>
      </c>
      <c r="E643" s="102">
        <f t="shared" si="479"/>
        <v>1</v>
      </c>
      <c r="F643" s="98" t="s">
        <v>5</v>
      </c>
      <c r="G643" s="90"/>
      <c r="H643" s="91">
        <f t="shared" si="480"/>
        <v>0</v>
      </c>
      <c r="I643" s="92">
        <f t="shared" si="481"/>
        <v>123.52</v>
      </c>
      <c r="J643" s="93">
        <f t="shared" si="482"/>
        <v>4</v>
      </c>
      <c r="K643" s="91">
        <f t="shared" si="483"/>
        <v>494.08</v>
      </c>
      <c r="L643" s="61">
        <f t="shared" si="484"/>
        <v>494.08</v>
      </c>
    </row>
    <row r="644" spans="1:12" x14ac:dyDescent="0.25">
      <c r="A644" s="19">
        <v>110</v>
      </c>
      <c r="B644" s="78" t="s">
        <v>1221</v>
      </c>
      <c r="C644" s="111">
        <v>1</v>
      </c>
      <c r="D644" s="96">
        <v>0</v>
      </c>
      <c r="E644" s="102">
        <f t="shared" si="479"/>
        <v>1</v>
      </c>
      <c r="F644" s="98" t="s">
        <v>5</v>
      </c>
      <c r="G644" s="90"/>
      <c r="H644" s="91">
        <f t="shared" si="480"/>
        <v>0</v>
      </c>
      <c r="I644" s="92">
        <f t="shared" si="481"/>
        <v>123.52</v>
      </c>
      <c r="J644" s="93">
        <f t="shared" si="482"/>
        <v>4</v>
      </c>
      <c r="K644" s="91">
        <f t="shared" si="483"/>
        <v>494.08</v>
      </c>
      <c r="L644" s="61">
        <f t="shared" si="484"/>
        <v>494.08</v>
      </c>
    </row>
    <row r="645" spans="1:12" x14ac:dyDescent="0.25">
      <c r="A645" s="19">
        <v>111</v>
      </c>
      <c r="B645" s="78" t="s">
        <v>1222</v>
      </c>
      <c r="C645" s="111">
        <v>1</v>
      </c>
      <c r="D645" s="96">
        <v>0</v>
      </c>
      <c r="E645" s="102">
        <f t="shared" si="479"/>
        <v>1</v>
      </c>
      <c r="F645" s="98" t="s">
        <v>5</v>
      </c>
      <c r="G645" s="90"/>
      <c r="H645" s="91">
        <f t="shared" si="480"/>
        <v>0</v>
      </c>
      <c r="I645" s="92">
        <f t="shared" si="481"/>
        <v>123.52</v>
      </c>
      <c r="J645" s="93">
        <f t="shared" si="482"/>
        <v>4</v>
      </c>
      <c r="K645" s="91">
        <f t="shared" si="483"/>
        <v>494.08</v>
      </c>
      <c r="L645" s="61">
        <f t="shared" si="484"/>
        <v>494.08</v>
      </c>
    </row>
    <row r="646" spans="1:12" x14ac:dyDescent="0.25">
      <c r="A646" s="19">
        <v>112</v>
      </c>
      <c r="B646" s="78" t="s">
        <v>1223</v>
      </c>
      <c r="C646" s="111">
        <v>1</v>
      </c>
      <c r="D646" s="96">
        <v>0</v>
      </c>
      <c r="E646" s="102">
        <f t="shared" si="479"/>
        <v>1</v>
      </c>
      <c r="F646" s="98" t="s">
        <v>5</v>
      </c>
      <c r="G646" s="90"/>
      <c r="H646" s="91">
        <f t="shared" si="480"/>
        <v>0</v>
      </c>
      <c r="I646" s="92">
        <f t="shared" si="481"/>
        <v>123.52</v>
      </c>
      <c r="J646" s="93">
        <f t="shared" si="482"/>
        <v>4</v>
      </c>
      <c r="K646" s="91">
        <f t="shared" si="483"/>
        <v>494.08</v>
      </c>
      <c r="L646" s="61">
        <f t="shared" si="484"/>
        <v>494.08</v>
      </c>
    </row>
    <row r="647" spans="1:12" x14ac:dyDescent="0.25">
      <c r="A647" s="19">
        <v>113</v>
      </c>
      <c r="B647" s="78" t="s">
        <v>1224</v>
      </c>
      <c r="C647" s="111">
        <v>1</v>
      </c>
      <c r="D647" s="96">
        <v>0</v>
      </c>
      <c r="E647" s="102">
        <f t="shared" si="479"/>
        <v>1</v>
      </c>
      <c r="F647" s="98" t="s">
        <v>5</v>
      </c>
      <c r="G647" s="90"/>
      <c r="H647" s="91">
        <f t="shared" si="480"/>
        <v>0</v>
      </c>
      <c r="I647" s="92">
        <f t="shared" si="481"/>
        <v>123.52</v>
      </c>
      <c r="J647" s="93">
        <f t="shared" si="482"/>
        <v>4</v>
      </c>
      <c r="K647" s="91">
        <f t="shared" si="483"/>
        <v>494.08</v>
      </c>
      <c r="L647" s="61">
        <f t="shared" si="484"/>
        <v>494.08</v>
      </c>
    </row>
    <row r="648" spans="1:12" x14ac:dyDescent="0.25">
      <c r="A648" s="19">
        <v>114</v>
      </c>
      <c r="B648" s="78" t="s">
        <v>1225</v>
      </c>
      <c r="C648" s="111">
        <v>1</v>
      </c>
      <c r="D648" s="96">
        <v>0</v>
      </c>
      <c r="E648" s="102">
        <f t="shared" si="479"/>
        <v>1</v>
      </c>
      <c r="F648" s="98" t="s">
        <v>5</v>
      </c>
      <c r="G648" s="90"/>
      <c r="H648" s="91">
        <f t="shared" si="480"/>
        <v>0</v>
      </c>
      <c r="I648" s="92">
        <f t="shared" si="481"/>
        <v>123.52</v>
      </c>
      <c r="J648" s="93">
        <f t="shared" si="482"/>
        <v>4</v>
      </c>
      <c r="K648" s="91">
        <f t="shared" si="483"/>
        <v>494.08</v>
      </c>
      <c r="L648" s="61">
        <f t="shared" si="484"/>
        <v>494.08</v>
      </c>
    </row>
    <row r="649" spans="1:12" x14ac:dyDescent="0.25">
      <c r="A649" s="19">
        <v>115</v>
      </c>
      <c r="B649" s="78" t="s">
        <v>1226</v>
      </c>
      <c r="C649" s="111">
        <v>1</v>
      </c>
      <c r="D649" s="96">
        <v>0</v>
      </c>
      <c r="E649" s="102">
        <f t="shared" si="479"/>
        <v>1</v>
      </c>
      <c r="F649" s="98" t="s">
        <v>5</v>
      </c>
      <c r="G649" s="90"/>
      <c r="H649" s="91">
        <f t="shared" si="480"/>
        <v>0</v>
      </c>
      <c r="I649" s="92">
        <f t="shared" si="481"/>
        <v>123.52</v>
      </c>
      <c r="J649" s="93">
        <f t="shared" si="482"/>
        <v>4</v>
      </c>
      <c r="K649" s="91">
        <f t="shared" si="483"/>
        <v>494.08</v>
      </c>
      <c r="L649" s="61">
        <f t="shared" si="484"/>
        <v>494.08</v>
      </c>
    </row>
    <row r="650" spans="1:12" x14ac:dyDescent="0.25">
      <c r="A650" s="19">
        <v>116</v>
      </c>
      <c r="B650" s="78" t="s">
        <v>1227</v>
      </c>
      <c r="C650" s="111">
        <v>1</v>
      </c>
      <c r="D650" s="96">
        <v>0</v>
      </c>
      <c r="E650" s="102">
        <f t="shared" si="479"/>
        <v>1</v>
      </c>
      <c r="F650" s="98" t="s">
        <v>5</v>
      </c>
      <c r="G650" s="90"/>
      <c r="H650" s="91">
        <f t="shared" si="480"/>
        <v>0</v>
      </c>
      <c r="I650" s="92">
        <f t="shared" si="481"/>
        <v>123.52</v>
      </c>
      <c r="J650" s="93">
        <f t="shared" si="482"/>
        <v>4</v>
      </c>
      <c r="K650" s="91">
        <f t="shared" si="483"/>
        <v>494.08</v>
      </c>
      <c r="L650" s="61">
        <f t="shared" si="484"/>
        <v>494.08</v>
      </c>
    </row>
    <row r="651" spans="1:12" x14ac:dyDescent="0.25">
      <c r="A651" s="19">
        <v>117</v>
      </c>
      <c r="B651" s="78" t="s">
        <v>1228</v>
      </c>
      <c r="C651" s="111">
        <v>1</v>
      </c>
      <c r="D651" s="96">
        <v>0</v>
      </c>
      <c r="E651" s="102">
        <f t="shared" si="479"/>
        <v>1</v>
      </c>
      <c r="F651" s="98" t="s">
        <v>5</v>
      </c>
      <c r="G651" s="90"/>
      <c r="H651" s="91">
        <f t="shared" si="480"/>
        <v>0</v>
      </c>
      <c r="I651" s="92">
        <f t="shared" si="481"/>
        <v>123.52</v>
      </c>
      <c r="J651" s="93">
        <f t="shared" si="482"/>
        <v>4</v>
      </c>
      <c r="K651" s="91">
        <f t="shared" si="483"/>
        <v>494.08</v>
      </c>
      <c r="L651" s="61">
        <f t="shared" si="484"/>
        <v>494.08</v>
      </c>
    </row>
    <row r="652" spans="1:12" x14ac:dyDescent="0.25">
      <c r="A652" s="19">
        <v>118</v>
      </c>
      <c r="B652" s="78" t="s">
        <v>1229</v>
      </c>
      <c r="C652" s="111">
        <v>1</v>
      </c>
      <c r="D652" s="96">
        <v>0</v>
      </c>
      <c r="E652" s="102">
        <f t="shared" si="479"/>
        <v>1</v>
      </c>
      <c r="F652" s="98" t="s">
        <v>5</v>
      </c>
      <c r="G652" s="90"/>
      <c r="H652" s="91">
        <f t="shared" si="480"/>
        <v>0</v>
      </c>
      <c r="I652" s="92">
        <f t="shared" si="481"/>
        <v>123.52</v>
      </c>
      <c r="J652" s="93">
        <f t="shared" si="482"/>
        <v>4</v>
      </c>
      <c r="K652" s="91">
        <f t="shared" si="483"/>
        <v>494.08</v>
      </c>
      <c r="L652" s="61">
        <f t="shared" si="484"/>
        <v>494.08</v>
      </c>
    </row>
    <row r="653" spans="1:12" x14ac:dyDescent="0.25">
      <c r="A653" s="19">
        <v>119</v>
      </c>
      <c r="B653" s="78" t="s">
        <v>1230</v>
      </c>
      <c r="C653" s="111">
        <v>1</v>
      </c>
      <c r="D653" s="96">
        <v>0</v>
      </c>
      <c r="E653" s="102">
        <f t="shared" si="479"/>
        <v>1</v>
      </c>
      <c r="F653" s="98" t="s">
        <v>5</v>
      </c>
      <c r="G653" s="90"/>
      <c r="H653" s="91">
        <f t="shared" si="480"/>
        <v>0</v>
      </c>
      <c r="I653" s="92">
        <f t="shared" si="481"/>
        <v>123.52</v>
      </c>
      <c r="J653" s="93">
        <f t="shared" si="482"/>
        <v>4</v>
      </c>
      <c r="K653" s="91">
        <f t="shared" si="483"/>
        <v>494.08</v>
      </c>
      <c r="L653" s="61">
        <f t="shared" si="484"/>
        <v>494.08</v>
      </c>
    </row>
    <row r="654" spans="1:12" x14ac:dyDescent="0.25">
      <c r="A654" s="19">
        <v>120</v>
      </c>
      <c r="B654" s="78" t="s">
        <v>1231</v>
      </c>
      <c r="C654" s="111">
        <v>1</v>
      </c>
      <c r="D654" s="96">
        <v>0</v>
      </c>
      <c r="E654" s="102">
        <f t="shared" si="479"/>
        <v>1</v>
      </c>
      <c r="F654" s="98" t="s">
        <v>5</v>
      </c>
      <c r="G654" s="90"/>
      <c r="H654" s="91">
        <f t="shared" si="480"/>
        <v>0</v>
      </c>
      <c r="I654" s="92">
        <f t="shared" si="481"/>
        <v>123.52</v>
      </c>
      <c r="J654" s="93">
        <f t="shared" si="482"/>
        <v>4</v>
      </c>
      <c r="K654" s="91">
        <f t="shared" si="483"/>
        <v>494.08</v>
      </c>
      <c r="L654" s="61">
        <f t="shared" si="484"/>
        <v>494.08</v>
      </c>
    </row>
    <row r="655" spans="1:12" x14ac:dyDescent="0.25">
      <c r="A655" s="19">
        <v>121</v>
      </c>
      <c r="B655" s="78" t="s">
        <v>1232</v>
      </c>
      <c r="C655" s="111">
        <v>1</v>
      </c>
      <c r="D655" s="96">
        <v>0</v>
      </c>
      <c r="E655" s="102">
        <f t="shared" si="479"/>
        <v>1</v>
      </c>
      <c r="F655" s="98" t="s">
        <v>5</v>
      </c>
      <c r="G655" s="90"/>
      <c r="H655" s="91">
        <f t="shared" si="480"/>
        <v>0</v>
      </c>
      <c r="I655" s="92">
        <f t="shared" si="481"/>
        <v>123.52</v>
      </c>
      <c r="J655" s="93">
        <f t="shared" si="482"/>
        <v>4</v>
      </c>
      <c r="K655" s="91">
        <f t="shared" si="483"/>
        <v>494.08</v>
      </c>
      <c r="L655" s="61">
        <f t="shared" si="484"/>
        <v>494.08</v>
      </c>
    </row>
    <row r="656" spans="1:12" x14ac:dyDescent="0.25">
      <c r="A656" s="19">
        <v>122</v>
      </c>
      <c r="B656" s="78" t="s">
        <v>1233</v>
      </c>
      <c r="C656" s="111">
        <v>1</v>
      </c>
      <c r="D656" s="96">
        <v>0</v>
      </c>
      <c r="E656" s="102">
        <f t="shared" si="479"/>
        <v>1</v>
      </c>
      <c r="F656" s="98" t="s">
        <v>5</v>
      </c>
      <c r="G656" s="90"/>
      <c r="H656" s="91">
        <f t="shared" si="480"/>
        <v>0</v>
      </c>
      <c r="I656" s="92">
        <f t="shared" si="481"/>
        <v>123.52</v>
      </c>
      <c r="J656" s="93">
        <f t="shared" si="482"/>
        <v>4</v>
      </c>
      <c r="K656" s="91">
        <f t="shared" si="483"/>
        <v>494.08</v>
      </c>
      <c r="L656" s="61">
        <f t="shared" si="484"/>
        <v>494.08</v>
      </c>
    </row>
    <row r="657" spans="1:12" x14ac:dyDescent="0.25">
      <c r="A657" s="19">
        <v>123</v>
      </c>
      <c r="B657" s="78" t="s">
        <v>1234</v>
      </c>
      <c r="C657" s="111">
        <v>1</v>
      </c>
      <c r="D657" s="96">
        <v>0</v>
      </c>
      <c r="E657" s="102">
        <f t="shared" si="479"/>
        <v>1</v>
      </c>
      <c r="F657" s="98" t="s">
        <v>5</v>
      </c>
      <c r="G657" s="90"/>
      <c r="H657" s="91">
        <f t="shared" si="480"/>
        <v>0</v>
      </c>
      <c r="I657" s="92">
        <f t="shared" si="481"/>
        <v>123.52</v>
      </c>
      <c r="J657" s="93">
        <f t="shared" si="482"/>
        <v>4</v>
      </c>
      <c r="K657" s="91">
        <f t="shared" si="483"/>
        <v>494.08</v>
      </c>
      <c r="L657" s="61">
        <f t="shared" si="484"/>
        <v>494.08</v>
      </c>
    </row>
    <row r="658" spans="1:12" x14ac:dyDescent="0.25">
      <c r="A658" s="19">
        <v>124</v>
      </c>
      <c r="B658" s="78" t="s">
        <v>1235</v>
      </c>
      <c r="C658" s="111">
        <v>1</v>
      </c>
      <c r="D658" s="96">
        <v>0</v>
      </c>
      <c r="E658" s="102">
        <f t="shared" si="479"/>
        <v>1</v>
      </c>
      <c r="F658" s="98" t="s">
        <v>5</v>
      </c>
      <c r="G658" s="90"/>
      <c r="H658" s="91">
        <f t="shared" si="480"/>
        <v>0</v>
      </c>
      <c r="I658" s="92">
        <f t="shared" si="481"/>
        <v>123.52</v>
      </c>
      <c r="J658" s="93">
        <f t="shared" si="482"/>
        <v>4</v>
      </c>
      <c r="K658" s="91">
        <f t="shared" si="483"/>
        <v>494.08</v>
      </c>
      <c r="L658" s="61">
        <f t="shared" si="484"/>
        <v>494.08</v>
      </c>
    </row>
    <row r="659" spans="1:12" x14ac:dyDescent="0.25">
      <c r="A659" s="19">
        <v>125</v>
      </c>
      <c r="B659" s="78" t="s">
        <v>1236</v>
      </c>
      <c r="C659" s="111">
        <v>1</v>
      </c>
      <c r="D659" s="96">
        <v>0</v>
      </c>
      <c r="E659" s="102">
        <f t="shared" si="479"/>
        <v>1</v>
      </c>
      <c r="F659" s="98" t="s">
        <v>5</v>
      </c>
      <c r="G659" s="90"/>
      <c r="H659" s="91">
        <f t="shared" si="480"/>
        <v>0</v>
      </c>
      <c r="I659" s="92">
        <f t="shared" si="481"/>
        <v>123.52</v>
      </c>
      <c r="J659" s="93">
        <f t="shared" si="482"/>
        <v>4</v>
      </c>
      <c r="K659" s="91">
        <f t="shared" si="483"/>
        <v>494.08</v>
      </c>
      <c r="L659" s="61">
        <f t="shared" si="484"/>
        <v>494.08</v>
      </c>
    </row>
    <row r="660" spans="1:12" x14ac:dyDescent="0.25">
      <c r="A660" s="19">
        <v>126</v>
      </c>
      <c r="B660" s="78" t="s">
        <v>1237</v>
      </c>
      <c r="C660" s="111">
        <v>1</v>
      </c>
      <c r="D660" s="96">
        <v>0</v>
      </c>
      <c r="E660" s="102">
        <f t="shared" si="479"/>
        <v>1</v>
      </c>
      <c r="F660" s="98" t="s">
        <v>5</v>
      </c>
      <c r="G660" s="90"/>
      <c r="H660" s="91">
        <f t="shared" si="480"/>
        <v>0</v>
      </c>
      <c r="I660" s="92">
        <f t="shared" si="481"/>
        <v>123.52</v>
      </c>
      <c r="J660" s="93">
        <f t="shared" si="482"/>
        <v>4</v>
      </c>
      <c r="K660" s="91">
        <f t="shared" si="483"/>
        <v>494.08</v>
      </c>
      <c r="L660" s="61">
        <f t="shared" si="484"/>
        <v>494.08</v>
      </c>
    </row>
    <row r="661" spans="1:12" x14ac:dyDescent="0.25">
      <c r="A661" s="19">
        <v>127</v>
      </c>
      <c r="B661" s="78" t="s">
        <v>1238</v>
      </c>
      <c r="C661" s="111">
        <v>1</v>
      </c>
      <c r="D661" s="96">
        <v>0</v>
      </c>
      <c r="E661" s="102">
        <f t="shared" si="479"/>
        <v>1</v>
      </c>
      <c r="F661" s="98" t="s">
        <v>5</v>
      </c>
      <c r="G661" s="90"/>
      <c r="H661" s="91">
        <f t="shared" si="480"/>
        <v>0</v>
      </c>
      <c r="I661" s="92">
        <f t="shared" si="481"/>
        <v>123.52</v>
      </c>
      <c r="J661" s="93">
        <f t="shared" si="482"/>
        <v>4</v>
      </c>
      <c r="K661" s="91">
        <f t="shared" si="483"/>
        <v>494.08</v>
      </c>
      <c r="L661" s="61">
        <f t="shared" si="484"/>
        <v>494.08</v>
      </c>
    </row>
    <row r="662" spans="1:12" x14ac:dyDescent="0.25">
      <c r="A662" s="19">
        <v>128</v>
      </c>
      <c r="B662" s="78" t="s">
        <v>1239</v>
      </c>
      <c r="C662" s="111">
        <v>1</v>
      </c>
      <c r="D662" s="96">
        <v>0</v>
      </c>
      <c r="E662" s="102">
        <f t="shared" si="479"/>
        <v>1</v>
      </c>
      <c r="F662" s="98" t="s">
        <v>5</v>
      </c>
      <c r="G662" s="90"/>
      <c r="H662" s="91">
        <f t="shared" si="480"/>
        <v>0</v>
      </c>
      <c r="I662" s="92">
        <f t="shared" si="481"/>
        <v>123.52</v>
      </c>
      <c r="J662" s="93">
        <f t="shared" si="482"/>
        <v>4</v>
      </c>
      <c r="K662" s="91">
        <f t="shared" si="483"/>
        <v>494.08</v>
      </c>
      <c r="L662" s="61">
        <f t="shared" si="484"/>
        <v>494.08</v>
      </c>
    </row>
    <row r="663" spans="1:12" x14ac:dyDescent="0.25">
      <c r="A663" s="19">
        <v>129</v>
      </c>
      <c r="B663" s="78" t="s">
        <v>1240</v>
      </c>
      <c r="C663" s="111">
        <v>1</v>
      </c>
      <c r="D663" s="96">
        <v>0</v>
      </c>
      <c r="E663" s="102">
        <f t="shared" ref="E663:E726" si="485">C663*(1+D663)</f>
        <v>1</v>
      </c>
      <c r="F663" s="98" t="s">
        <v>5</v>
      </c>
      <c r="G663" s="90"/>
      <c r="H663" s="91">
        <f t="shared" si="480"/>
        <v>0</v>
      </c>
      <c r="I663" s="92">
        <f t="shared" si="481"/>
        <v>123.52</v>
      </c>
      <c r="J663" s="93">
        <f t="shared" si="482"/>
        <v>4</v>
      </c>
      <c r="K663" s="91">
        <f t="shared" si="483"/>
        <v>494.08</v>
      </c>
      <c r="L663" s="61">
        <f t="shared" si="484"/>
        <v>494.08</v>
      </c>
    </row>
    <row r="664" spans="1:12" x14ac:dyDescent="0.25">
      <c r="A664" s="19">
        <v>130</v>
      </c>
      <c r="B664" s="78" t="s">
        <v>1241</v>
      </c>
      <c r="C664" s="111">
        <v>1</v>
      </c>
      <c r="D664" s="96">
        <v>0</v>
      </c>
      <c r="E664" s="102">
        <f t="shared" si="485"/>
        <v>1</v>
      </c>
      <c r="F664" s="98" t="s">
        <v>5</v>
      </c>
      <c r="G664" s="90"/>
      <c r="H664" s="91">
        <f t="shared" ref="H664:H727" si="486">G664*E664</f>
        <v>0</v>
      </c>
      <c r="I664" s="92">
        <f t="shared" ref="I664:I727" si="487">L$4</f>
        <v>123.52</v>
      </c>
      <c r="J664" s="93">
        <f t="shared" ref="J664:J727" si="488">E664*4</f>
        <v>4</v>
      </c>
      <c r="K664" s="91">
        <f t="shared" ref="K664:K727" si="489">J664*I664</f>
        <v>494.08</v>
      </c>
      <c r="L664" s="61">
        <f t="shared" ref="L664:L727" si="490">K664+H664</f>
        <v>494.08</v>
      </c>
    </row>
    <row r="665" spans="1:12" x14ac:dyDescent="0.25">
      <c r="A665" s="19">
        <v>131</v>
      </c>
      <c r="B665" s="78" t="s">
        <v>1242</v>
      </c>
      <c r="C665" s="111">
        <v>1</v>
      </c>
      <c r="D665" s="96">
        <v>0</v>
      </c>
      <c r="E665" s="102">
        <f t="shared" si="485"/>
        <v>1</v>
      </c>
      <c r="F665" s="98" t="s">
        <v>5</v>
      </c>
      <c r="G665" s="90"/>
      <c r="H665" s="91">
        <f t="shared" si="486"/>
        <v>0</v>
      </c>
      <c r="I665" s="92">
        <f t="shared" si="487"/>
        <v>123.52</v>
      </c>
      <c r="J665" s="93">
        <f t="shared" si="488"/>
        <v>4</v>
      </c>
      <c r="K665" s="91">
        <f t="shared" si="489"/>
        <v>494.08</v>
      </c>
      <c r="L665" s="61">
        <f t="shared" si="490"/>
        <v>494.08</v>
      </c>
    </row>
    <row r="666" spans="1:12" x14ac:dyDescent="0.25">
      <c r="A666" s="19">
        <v>132</v>
      </c>
      <c r="B666" s="78" t="s">
        <v>1243</v>
      </c>
      <c r="C666" s="111">
        <v>1</v>
      </c>
      <c r="D666" s="96">
        <v>0</v>
      </c>
      <c r="E666" s="102">
        <f t="shared" si="485"/>
        <v>1</v>
      </c>
      <c r="F666" s="98" t="s">
        <v>5</v>
      </c>
      <c r="G666" s="90"/>
      <c r="H666" s="91">
        <f t="shared" si="486"/>
        <v>0</v>
      </c>
      <c r="I666" s="92">
        <f t="shared" si="487"/>
        <v>123.52</v>
      </c>
      <c r="J666" s="93">
        <f t="shared" si="488"/>
        <v>4</v>
      </c>
      <c r="K666" s="91">
        <f t="shared" si="489"/>
        <v>494.08</v>
      </c>
      <c r="L666" s="61">
        <f t="shared" si="490"/>
        <v>494.08</v>
      </c>
    </row>
    <row r="667" spans="1:12" x14ac:dyDescent="0.25">
      <c r="A667" s="19">
        <v>133</v>
      </c>
      <c r="B667" s="78" t="s">
        <v>1244</v>
      </c>
      <c r="C667" s="111">
        <v>1</v>
      </c>
      <c r="D667" s="96">
        <v>0</v>
      </c>
      <c r="E667" s="102">
        <f t="shared" si="485"/>
        <v>1</v>
      </c>
      <c r="F667" s="98" t="s">
        <v>5</v>
      </c>
      <c r="G667" s="90"/>
      <c r="H667" s="91">
        <f t="shared" si="486"/>
        <v>0</v>
      </c>
      <c r="I667" s="92">
        <f t="shared" si="487"/>
        <v>123.52</v>
      </c>
      <c r="J667" s="93">
        <f t="shared" si="488"/>
        <v>4</v>
      </c>
      <c r="K667" s="91">
        <f t="shared" si="489"/>
        <v>494.08</v>
      </c>
      <c r="L667" s="61">
        <f t="shared" si="490"/>
        <v>494.08</v>
      </c>
    </row>
    <row r="668" spans="1:12" x14ac:dyDescent="0.25">
      <c r="A668" s="19">
        <v>134</v>
      </c>
      <c r="B668" s="78" t="s">
        <v>1245</v>
      </c>
      <c r="C668" s="111">
        <v>1</v>
      </c>
      <c r="D668" s="96">
        <v>0</v>
      </c>
      <c r="E668" s="102">
        <f t="shared" si="485"/>
        <v>1</v>
      </c>
      <c r="F668" s="98" t="s">
        <v>5</v>
      </c>
      <c r="G668" s="90"/>
      <c r="H668" s="91">
        <f t="shared" si="486"/>
        <v>0</v>
      </c>
      <c r="I668" s="92">
        <f t="shared" si="487"/>
        <v>123.52</v>
      </c>
      <c r="J668" s="93">
        <f t="shared" si="488"/>
        <v>4</v>
      </c>
      <c r="K668" s="91">
        <f t="shared" si="489"/>
        <v>494.08</v>
      </c>
      <c r="L668" s="61">
        <f t="shared" si="490"/>
        <v>494.08</v>
      </c>
    </row>
    <row r="669" spans="1:12" x14ac:dyDescent="0.25">
      <c r="A669" s="19">
        <v>135</v>
      </c>
      <c r="B669" s="78" t="s">
        <v>1246</v>
      </c>
      <c r="C669" s="111">
        <v>1</v>
      </c>
      <c r="D669" s="96">
        <v>0</v>
      </c>
      <c r="E669" s="102">
        <f t="shared" si="485"/>
        <v>1</v>
      </c>
      <c r="F669" s="98" t="s">
        <v>5</v>
      </c>
      <c r="G669" s="90"/>
      <c r="H669" s="91">
        <f t="shared" si="486"/>
        <v>0</v>
      </c>
      <c r="I669" s="92">
        <f t="shared" si="487"/>
        <v>123.52</v>
      </c>
      <c r="J669" s="93">
        <f t="shared" si="488"/>
        <v>4</v>
      </c>
      <c r="K669" s="91">
        <f t="shared" si="489"/>
        <v>494.08</v>
      </c>
      <c r="L669" s="61">
        <f t="shared" si="490"/>
        <v>494.08</v>
      </c>
    </row>
    <row r="670" spans="1:12" x14ac:dyDescent="0.25">
      <c r="A670" s="19">
        <v>136</v>
      </c>
      <c r="B670" s="78" t="s">
        <v>1247</v>
      </c>
      <c r="C670" s="111">
        <v>1</v>
      </c>
      <c r="D670" s="96">
        <v>0</v>
      </c>
      <c r="E670" s="102">
        <f t="shared" si="485"/>
        <v>1</v>
      </c>
      <c r="F670" s="98" t="s">
        <v>5</v>
      </c>
      <c r="G670" s="90"/>
      <c r="H670" s="91">
        <f t="shared" si="486"/>
        <v>0</v>
      </c>
      <c r="I670" s="92">
        <f t="shared" si="487"/>
        <v>123.52</v>
      </c>
      <c r="J670" s="93">
        <f t="shared" si="488"/>
        <v>4</v>
      </c>
      <c r="K670" s="91">
        <f t="shared" si="489"/>
        <v>494.08</v>
      </c>
      <c r="L670" s="61">
        <f t="shared" si="490"/>
        <v>494.08</v>
      </c>
    </row>
    <row r="671" spans="1:12" x14ac:dyDescent="0.25">
      <c r="A671" s="19">
        <v>137</v>
      </c>
      <c r="B671" s="78" t="s">
        <v>1248</v>
      </c>
      <c r="C671" s="111">
        <v>1</v>
      </c>
      <c r="D671" s="96">
        <v>0</v>
      </c>
      <c r="E671" s="102">
        <f t="shared" si="485"/>
        <v>1</v>
      </c>
      <c r="F671" s="98" t="s">
        <v>5</v>
      </c>
      <c r="G671" s="90"/>
      <c r="H671" s="91">
        <f t="shared" si="486"/>
        <v>0</v>
      </c>
      <c r="I671" s="92">
        <f t="shared" si="487"/>
        <v>123.52</v>
      </c>
      <c r="J671" s="93">
        <f t="shared" si="488"/>
        <v>4</v>
      </c>
      <c r="K671" s="91">
        <f t="shared" si="489"/>
        <v>494.08</v>
      </c>
      <c r="L671" s="61">
        <f t="shared" si="490"/>
        <v>494.08</v>
      </c>
    </row>
    <row r="672" spans="1:12" x14ac:dyDescent="0.25">
      <c r="A672" s="19">
        <v>138</v>
      </c>
      <c r="B672" s="78" t="s">
        <v>1249</v>
      </c>
      <c r="C672" s="111">
        <v>1</v>
      </c>
      <c r="D672" s="96">
        <v>0</v>
      </c>
      <c r="E672" s="102">
        <f t="shared" si="485"/>
        <v>1</v>
      </c>
      <c r="F672" s="98" t="s">
        <v>5</v>
      </c>
      <c r="G672" s="90"/>
      <c r="H672" s="91">
        <f t="shared" si="486"/>
        <v>0</v>
      </c>
      <c r="I672" s="92">
        <f t="shared" si="487"/>
        <v>123.52</v>
      </c>
      <c r="J672" s="93">
        <f t="shared" si="488"/>
        <v>4</v>
      </c>
      <c r="K672" s="91">
        <f t="shared" si="489"/>
        <v>494.08</v>
      </c>
      <c r="L672" s="61">
        <f t="shared" si="490"/>
        <v>494.08</v>
      </c>
    </row>
    <row r="673" spans="1:12" x14ac:dyDescent="0.25">
      <c r="A673" s="19">
        <v>139</v>
      </c>
      <c r="B673" s="78" t="s">
        <v>1250</v>
      </c>
      <c r="C673" s="111">
        <v>1</v>
      </c>
      <c r="D673" s="96">
        <v>0</v>
      </c>
      <c r="E673" s="102">
        <f t="shared" si="485"/>
        <v>1</v>
      </c>
      <c r="F673" s="98" t="s">
        <v>5</v>
      </c>
      <c r="G673" s="90"/>
      <c r="H673" s="91">
        <f t="shared" si="486"/>
        <v>0</v>
      </c>
      <c r="I673" s="92">
        <f t="shared" si="487"/>
        <v>123.52</v>
      </c>
      <c r="J673" s="93">
        <f t="shared" si="488"/>
        <v>4</v>
      </c>
      <c r="K673" s="91">
        <f t="shared" si="489"/>
        <v>494.08</v>
      </c>
      <c r="L673" s="61">
        <f t="shared" si="490"/>
        <v>494.08</v>
      </c>
    </row>
    <row r="674" spans="1:12" x14ac:dyDescent="0.25">
      <c r="A674" s="19">
        <v>140</v>
      </c>
      <c r="B674" s="78" t="s">
        <v>1251</v>
      </c>
      <c r="C674" s="111">
        <v>1</v>
      </c>
      <c r="D674" s="96">
        <v>0</v>
      </c>
      <c r="E674" s="102">
        <f t="shared" si="485"/>
        <v>1</v>
      </c>
      <c r="F674" s="98" t="s">
        <v>5</v>
      </c>
      <c r="G674" s="90"/>
      <c r="H674" s="91">
        <f t="shared" si="486"/>
        <v>0</v>
      </c>
      <c r="I674" s="92">
        <f t="shared" si="487"/>
        <v>123.52</v>
      </c>
      <c r="J674" s="93">
        <f t="shared" si="488"/>
        <v>4</v>
      </c>
      <c r="K674" s="91">
        <f t="shared" si="489"/>
        <v>494.08</v>
      </c>
      <c r="L674" s="61">
        <f t="shared" si="490"/>
        <v>494.08</v>
      </c>
    </row>
    <row r="675" spans="1:12" x14ac:dyDescent="0.25">
      <c r="A675" s="19">
        <v>141</v>
      </c>
      <c r="B675" s="78" t="s">
        <v>1252</v>
      </c>
      <c r="C675" s="111">
        <v>1</v>
      </c>
      <c r="D675" s="96">
        <v>0</v>
      </c>
      <c r="E675" s="102">
        <f t="shared" si="485"/>
        <v>1</v>
      </c>
      <c r="F675" s="98" t="s">
        <v>5</v>
      </c>
      <c r="G675" s="90"/>
      <c r="H675" s="91">
        <f t="shared" si="486"/>
        <v>0</v>
      </c>
      <c r="I675" s="92">
        <f t="shared" si="487"/>
        <v>123.52</v>
      </c>
      <c r="J675" s="93">
        <f t="shared" si="488"/>
        <v>4</v>
      </c>
      <c r="K675" s="91">
        <f t="shared" si="489"/>
        <v>494.08</v>
      </c>
      <c r="L675" s="61">
        <f t="shared" si="490"/>
        <v>494.08</v>
      </c>
    </row>
    <row r="676" spans="1:12" x14ac:dyDescent="0.25">
      <c r="A676" s="19">
        <v>142</v>
      </c>
      <c r="B676" s="78" t="s">
        <v>1253</v>
      </c>
      <c r="C676" s="111">
        <v>1</v>
      </c>
      <c r="D676" s="96">
        <v>0</v>
      </c>
      <c r="E676" s="102">
        <f t="shared" si="485"/>
        <v>1</v>
      </c>
      <c r="F676" s="98" t="s">
        <v>5</v>
      </c>
      <c r="G676" s="90"/>
      <c r="H676" s="91">
        <f t="shared" si="486"/>
        <v>0</v>
      </c>
      <c r="I676" s="92">
        <f t="shared" si="487"/>
        <v>123.52</v>
      </c>
      <c r="J676" s="93">
        <f t="shared" si="488"/>
        <v>4</v>
      </c>
      <c r="K676" s="91">
        <f t="shared" si="489"/>
        <v>494.08</v>
      </c>
      <c r="L676" s="61">
        <f t="shared" si="490"/>
        <v>494.08</v>
      </c>
    </row>
    <row r="677" spans="1:12" x14ac:dyDescent="0.25">
      <c r="A677" s="19">
        <v>143</v>
      </c>
      <c r="B677" s="78" t="s">
        <v>1254</v>
      </c>
      <c r="C677" s="111">
        <v>1</v>
      </c>
      <c r="D677" s="96">
        <v>0</v>
      </c>
      <c r="E677" s="102">
        <f t="shared" si="485"/>
        <v>1</v>
      </c>
      <c r="F677" s="98" t="s">
        <v>5</v>
      </c>
      <c r="G677" s="90"/>
      <c r="H677" s="91">
        <f t="shared" si="486"/>
        <v>0</v>
      </c>
      <c r="I677" s="92">
        <f t="shared" si="487"/>
        <v>123.52</v>
      </c>
      <c r="J677" s="93">
        <f t="shared" si="488"/>
        <v>4</v>
      </c>
      <c r="K677" s="91">
        <f t="shared" si="489"/>
        <v>494.08</v>
      </c>
      <c r="L677" s="61">
        <f t="shared" si="490"/>
        <v>494.08</v>
      </c>
    </row>
    <row r="678" spans="1:12" x14ac:dyDescent="0.25">
      <c r="A678" s="19">
        <v>144</v>
      </c>
      <c r="B678" s="78" t="s">
        <v>1255</v>
      </c>
      <c r="C678" s="111">
        <v>1</v>
      </c>
      <c r="D678" s="96">
        <v>0</v>
      </c>
      <c r="E678" s="102">
        <f t="shared" si="485"/>
        <v>1</v>
      </c>
      <c r="F678" s="98" t="s">
        <v>5</v>
      </c>
      <c r="G678" s="90"/>
      <c r="H678" s="91">
        <f t="shared" si="486"/>
        <v>0</v>
      </c>
      <c r="I678" s="92">
        <f t="shared" si="487"/>
        <v>123.52</v>
      </c>
      <c r="J678" s="93">
        <f t="shared" si="488"/>
        <v>4</v>
      </c>
      <c r="K678" s="91">
        <f t="shared" si="489"/>
        <v>494.08</v>
      </c>
      <c r="L678" s="61">
        <f t="shared" si="490"/>
        <v>494.08</v>
      </c>
    </row>
    <row r="679" spans="1:12" x14ac:dyDescent="0.25">
      <c r="A679" s="19">
        <v>145</v>
      </c>
      <c r="B679" s="78" t="s">
        <v>1256</v>
      </c>
      <c r="C679" s="111">
        <v>1</v>
      </c>
      <c r="D679" s="96">
        <v>0</v>
      </c>
      <c r="E679" s="102">
        <f t="shared" si="485"/>
        <v>1</v>
      </c>
      <c r="F679" s="98" t="s">
        <v>5</v>
      </c>
      <c r="G679" s="90"/>
      <c r="H679" s="91">
        <f t="shared" si="486"/>
        <v>0</v>
      </c>
      <c r="I679" s="92">
        <f t="shared" si="487"/>
        <v>123.52</v>
      </c>
      <c r="J679" s="93">
        <f t="shared" si="488"/>
        <v>4</v>
      </c>
      <c r="K679" s="91">
        <f t="shared" si="489"/>
        <v>494.08</v>
      </c>
      <c r="L679" s="61">
        <f t="shared" si="490"/>
        <v>494.08</v>
      </c>
    </row>
    <row r="680" spans="1:12" x14ac:dyDescent="0.25">
      <c r="A680" s="19">
        <v>146</v>
      </c>
      <c r="B680" s="78" t="s">
        <v>1257</v>
      </c>
      <c r="C680" s="111">
        <v>1</v>
      </c>
      <c r="D680" s="96">
        <v>0</v>
      </c>
      <c r="E680" s="102">
        <f t="shared" si="485"/>
        <v>1</v>
      </c>
      <c r="F680" s="98" t="s">
        <v>5</v>
      </c>
      <c r="G680" s="90"/>
      <c r="H680" s="91">
        <f t="shared" si="486"/>
        <v>0</v>
      </c>
      <c r="I680" s="92">
        <f t="shared" si="487"/>
        <v>123.52</v>
      </c>
      <c r="J680" s="93">
        <f t="shared" si="488"/>
        <v>4</v>
      </c>
      <c r="K680" s="91">
        <f t="shared" si="489"/>
        <v>494.08</v>
      </c>
      <c r="L680" s="61">
        <f t="shared" si="490"/>
        <v>494.08</v>
      </c>
    </row>
    <row r="681" spans="1:12" x14ac:dyDescent="0.25">
      <c r="A681" s="19">
        <v>147</v>
      </c>
      <c r="B681" s="78" t="s">
        <v>1258</v>
      </c>
      <c r="C681" s="111">
        <v>1</v>
      </c>
      <c r="D681" s="96">
        <v>0</v>
      </c>
      <c r="E681" s="102">
        <f t="shared" si="485"/>
        <v>1</v>
      </c>
      <c r="F681" s="98" t="s">
        <v>5</v>
      </c>
      <c r="G681" s="90"/>
      <c r="H681" s="91">
        <f t="shared" si="486"/>
        <v>0</v>
      </c>
      <c r="I681" s="92">
        <f t="shared" si="487"/>
        <v>123.52</v>
      </c>
      <c r="J681" s="93">
        <f t="shared" si="488"/>
        <v>4</v>
      </c>
      <c r="K681" s="91">
        <f t="shared" si="489"/>
        <v>494.08</v>
      </c>
      <c r="L681" s="61">
        <f t="shared" si="490"/>
        <v>494.08</v>
      </c>
    </row>
    <row r="682" spans="1:12" x14ac:dyDescent="0.25">
      <c r="A682" s="19">
        <v>148</v>
      </c>
      <c r="B682" s="78" t="s">
        <v>1259</v>
      </c>
      <c r="C682" s="111">
        <v>1</v>
      </c>
      <c r="D682" s="96">
        <v>0</v>
      </c>
      <c r="E682" s="102">
        <f t="shared" si="485"/>
        <v>1</v>
      </c>
      <c r="F682" s="98" t="s">
        <v>5</v>
      </c>
      <c r="G682" s="90"/>
      <c r="H682" s="91">
        <f t="shared" si="486"/>
        <v>0</v>
      </c>
      <c r="I682" s="92">
        <f t="shared" si="487"/>
        <v>123.52</v>
      </c>
      <c r="J682" s="93">
        <f t="shared" si="488"/>
        <v>4</v>
      </c>
      <c r="K682" s="91">
        <f t="shared" si="489"/>
        <v>494.08</v>
      </c>
      <c r="L682" s="61">
        <f t="shared" si="490"/>
        <v>494.08</v>
      </c>
    </row>
    <row r="683" spans="1:12" x14ac:dyDescent="0.25">
      <c r="A683" s="19">
        <v>149</v>
      </c>
      <c r="B683" s="78" t="s">
        <v>1260</v>
      </c>
      <c r="C683" s="111">
        <v>1</v>
      </c>
      <c r="D683" s="96">
        <v>0</v>
      </c>
      <c r="E683" s="102">
        <f t="shared" si="485"/>
        <v>1</v>
      </c>
      <c r="F683" s="98" t="s">
        <v>5</v>
      </c>
      <c r="G683" s="90"/>
      <c r="H683" s="91">
        <f t="shared" si="486"/>
        <v>0</v>
      </c>
      <c r="I683" s="92">
        <f t="shared" si="487"/>
        <v>123.52</v>
      </c>
      <c r="J683" s="93">
        <f t="shared" si="488"/>
        <v>4</v>
      </c>
      <c r="K683" s="91">
        <f t="shared" si="489"/>
        <v>494.08</v>
      </c>
      <c r="L683" s="61">
        <f t="shared" si="490"/>
        <v>494.08</v>
      </c>
    </row>
    <row r="684" spans="1:12" x14ac:dyDescent="0.25">
      <c r="A684" s="19">
        <v>150</v>
      </c>
      <c r="B684" s="78" t="s">
        <v>1261</v>
      </c>
      <c r="C684" s="111">
        <v>1</v>
      </c>
      <c r="D684" s="96">
        <v>0</v>
      </c>
      <c r="E684" s="102">
        <f t="shared" si="485"/>
        <v>1</v>
      </c>
      <c r="F684" s="98" t="s">
        <v>5</v>
      </c>
      <c r="G684" s="90"/>
      <c r="H684" s="91">
        <f t="shared" si="486"/>
        <v>0</v>
      </c>
      <c r="I684" s="92">
        <f t="shared" si="487"/>
        <v>123.52</v>
      </c>
      <c r="J684" s="93">
        <f t="shared" si="488"/>
        <v>4</v>
      </c>
      <c r="K684" s="91">
        <f t="shared" si="489"/>
        <v>494.08</v>
      </c>
      <c r="L684" s="61">
        <f t="shared" si="490"/>
        <v>494.08</v>
      </c>
    </row>
    <row r="685" spans="1:12" x14ac:dyDescent="0.25">
      <c r="A685" s="19">
        <v>151</v>
      </c>
      <c r="B685" s="78" t="s">
        <v>1262</v>
      </c>
      <c r="C685" s="111">
        <v>1</v>
      </c>
      <c r="D685" s="96">
        <v>0</v>
      </c>
      <c r="E685" s="102">
        <f t="shared" si="485"/>
        <v>1</v>
      </c>
      <c r="F685" s="98" t="s">
        <v>5</v>
      </c>
      <c r="G685" s="90"/>
      <c r="H685" s="91">
        <f t="shared" si="486"/>
        <v>0</v>
      </c>
      <c r="I685" s="92">
        <f t="shared" si="487"/>
        <v>123.52</v>
      </c>
      <c r="J685" s="93">
        <f t="shared" si="488"/>
        <v>4</v>
      </c>
      <c r="K685" s="91">
        <f t="shared" si="489"/>
        <v>494.08</v>
      </c>
      <c r="L685" s="61">
        <f t="shared" si="490"/>
        <v>494.08</v>
      </c>
    </row>
    <row r="686" spans="1:12" x14ac:dyDescent="0.25">
      <c r="A686" s="19">
        <v>152</v>
      </c>
      <c r="B686" s="78" t="s">
        <v>1263</v>
      </c>
      <c r="C686" s="111">
        <v>1</v>
      </c>
      <c r="D686" s="96">
        <v>0</v>
      </c>
      <c r="E686" s="102">
        <f t="shared" si="485"/>
        <v>1</v>
      </c>
      <c r="F686" s="98" t="s">
        <v>5</v>
      </c>
      <c r="G686" s="90"/>
      <c r="H686" s="91">
        <f t="shared" si="486"/>
        <v>0</v>
      </c>
      <c r="I686" s="92">
        <f t="shared" si="487"/>
        <v>123.52</v>
      </c>
      <c r="J686" s="93">
        <f t="shared" si="488"/>
        <v>4</v>
      </c>
      <c r="K686" s="91">
        <f t="shared" si="489"/>
        <v>494.08</v>
      </c>
      <c r="L686" s="61">
        <f t="shared" si="490"/>
        <v>494.08</v>
      </c>
    </row>
    <row r="687" spans="1:12" x14ac:dyDescent="0.25">
      <c r="A687" s="19">
        <v>153</v>
      </c>
      <c r="B687" s="78" t="s">
        <v>1264</v>
      </c>
      <c r="C687" s="111">
        <v>1</v>
      </c>
      <c r="D687" s="96">
        <v>0</v>
      </c>
      <c r="E687" s="102">
        <f t="shared" si="485"/>
        <v>1</v>
      </c>
      <c r="F687" s="98" t="s">
        <v>5</v>
      </c>
      <c r="G687" s="90"/>
      <c r="H687" s="91">
        <f t="shared" si="486"/>
        <v>0</v>
      </c>
      <c r="I687" s="92">
        <f t="shared" si="487"/>
        <v>123.52</v>
      </c>
      <c r="J687" s="93">
        <f t="shared" si="488"/>
        <v>4</v>
      </c>
      <c r="K687" s="91">
        <f t="shared" si="489"/>
        <v>494.08</v>
      </c>
      <c r="L687" s="61">
        <f t="shared" si="490"/>
        <v>494.08</v>
      </c>
    </row>
    <row r="688" spans="1:12" x14ac:dyDescent="0.25">
      <c r="A688" s="19">
        <v>154</v>
      </c>
      <c r="B688" s="78" t="s">
        <v>1265</v>
      </c>
      <c r="C688" s="111">
        <v>1</v>
      </c>
      <c r="D688" s="96">
        <v>0</v>
      </c>
      <c r="E688" s="102">
        <f t="shared" si="485"/>
        <v>1</v>
      </c>
      <c r="F688" s="98" t="s">
        <v>5</v>
      </c>
      <c r="G688" s="90"/>
      <c r="H688" s="91">
        <f t="shared" si="486"/>
        <v>0</v>
      </c>
      <c r="I688" s="92">
        <f t="shared" si="487"/>
        <v>123.52</v>
      </c>
      <c r="J688" s="93">
        <f t="shared" si="488"/>
        <v>4</v>
      </c>
      <c r="K688" s="91">
        <f t="shared" si="489"/>
        <v>494.08</v>
      </c>
      <c r="L688" s="61">
        <f t="shared" si="490"/>
        <v>494.08</v>
      </c>
    </row>
    <row r="689" spans="1:12" x14ac:dyDescent="0.25">
      <c r="A689" s="19">
        <v>155</v>
      </c>
      <c r="B689" s="78" t="s">
        <v>1266</v>
      </c>
      <c r="C689" s="111">
        <v>1</v>
      </c>
      <c r="D689" s="96">
        <v>0</v>
      </c>
      <c r="E689" s="102">
        <f t="shared" si="485"/>
        <v>1</v>
      </c>
      <c r="F689" s="98" t="s">
        <v>5</v>
      </c>
      <c r="G689" s="90"/>
      <c r="H689" s="91">
        <f t="shared" si="486"/>
        <v>0</v>
      </c>
      <c r="I689" s="92">
        <f t="shared" si="487"/>
        <v>123.52</v>
      </c>
      <c r="J689" s="93">
        <f t="shared" si="488"/>
        <v>4</v>
      </c>
      <c r="K689" s="91">
        <f t="shared" si="489"/>
        <v>494.08</v>
      </c>
      <c r="L689" s="61">
        <f t="shared" si="490"/>
        <v>494.08</v>
      </c>
    </row>
    <row r="690" spans="1:12" x14ac:dyDescent="0.25">
      <c r="A690" s="19">
        <v>156</v>
      </c>
      <c r="B690" s="78" t="s">
        <v>1267</v>
      </c>
      <c r="C690" s="111">
        <v>1</v>
      </c>
      <c r="D690" s="96">
        <v>0</v>
      </c>
      <c r="E690" s="102">
        <f t="shared" si="485"/>
        <v>1</v>
      </c>
      <c r="F690" s="98" t="s">
        <v>5</v>
      </c>
      <c r="G690" s="90"/>
      <c r="H690" s="91">
        <f t="shared" si="486"/>
        <v>0</v>
      </c>
      <c r="I690" s="92">
        <f t="shared" si="487"/>
        <v>123.52</v>
      </c>
      <c r="J690" s="93">
        <f t="shared" si="488"/>
        <v>4</v>
      </c>
      <c r="K690" s="91">
        <f t="shared" si="489"/>
        <v>494.08</v>
      </c>
      <c r="L690" s="61">
        <f t="shared" si="490"/>
        <v>494.08</v>
      </c>
    </row>
    <row r="691" spans="1:12" x14ac:dyDescent="0.25">
      <c r="A691" s="19">
        <v>157</v>
      </c>
      <c r="B691" s="78" t="s">
        <v>1268</v>
      </c>
      <c r="C691" s="111">
        <v>1</v>
      </c>
      <c r="D691" s="96">
        <v>0</v>
      </c>
      <c r="E691" s="102">
        <f t="shared" si="485"/>
        <v>1</v>
      </c>
      <c r="F691" s="98" t="s">
        <v>5</v>
      </c>
      <c r="G691" s="90"/>
      <c r="H691" s="91">
        <f t="shared" si="486"/>
        <v>0</v>
      </c>
      <c r="I691" s="92">
        <f t="shared" si="487"/>
        <v>123.52</v>
      </c>
      <c r="J691" s="93">
        <f t="shared" si="488"/>
        <v>4</v>
      </c>
      <c r="K691" s="91">
        <f t="shared" si="489"/>
        <v>494.08</v>
      </c>
      <c r="L691" s="61">
        <f t="shared" si="490"/>
        <v>494.08</v>
      </c>
    </row>
    <row r="692" spans="1:12" x14ac:dyDescent="0.25">
      <c r="A692" s="19">
        <v>158</v>
      </c>
      <c r="B692" s="78" t="s">
        <v>1269</v>
      </c>
      <c r="C692" s="111">
        <v>1</v>
      </c>
      <c r="D692" s="96">
        <v>0</v>
      </c>
      <c r="E692" s="102">
        <f t="shared" si="485"/>
        <v>1</v>
      </c>
      <c r="F692" s="98" t="s">
        <v>5</v>
      </c>
      <c r="G692" s="90"/>
      <c r="H692" s="91">
        <f t="shared" si="486"/>
        <v>0</v>
      </c>
      <c r="I692" s="92">
        <f t="shared" si="487"/>
        <v>123.52</v>
      </c>
      <c r="J692" s="93">
        <f t="shared" si="488"/>
        <v>4</v>
      </c>
      <c r="K692" s="91">
        <f t="shared" si="489"/>
        <v>494.08</v>
      </c>
      <c r="L692" s="61">
        <f t="shared" si="490"/>
        <v>494.08</v>
      </c>
    </row>
    <row r="693" spans="1:12" x14ac:dyDescent="0.25">
      <c r="A693" s="19">
        <v>159</v>
      </c>
      <c r="B693" s="78" t="s">
        <v>1270</v>
      </c>
      <c r="C693" s="111">
        <v>1</v>
      </c>
      <c r="D693" s="96">
        <v>0</v>
      </c>
      <c r="E693" s="102">
        <f t="shared" si="485"/>
        <v>1</v>
      </c>
      <c r="F693" s="98" t="s">
        <v>5</v>
      </c>
      <c r="G693" s="90"/>
      <c r="H693" s="91">
        <f t="shared" si="486"/>
        <v>0</v>
      </c>
      <c r="I693" s="92">
        <f t="shared" si="487"/>
        <v>123.52</v>
      </c>
      <c r="J693" s="93">
        <f t="shared" si="488"/>
        <v>4</v>
      </c>
      <c r="K693" s="91">
        <f t="shared" si="489"/>
        <v>494.08</v>
      </c>
      <c r="L693" s="61">
        <f t="shared" si="490"/>
        <v>494.08</v>
      </c>
    </row>
    <row r="694" spans="1:12" x14ac:dyDescent="0.25">
      <c r="A694" s="19">
        <v>160</v>
      </c>
      <c r="B694" s="78" t="s">
        <v>1271</v>
      </c>
      <c r="C694" s="111">
        <v>1</v>
      </c>
      <c r="D694" s="96">
        <v>0</v>
      </c>
      <c r="E694" s="102">
        <f t="shared" si="485"/>
        <v>1</v>
      </c>
      <c r="F694" s="98" t="s">
        <v>5</v>
      </c>
      <c r="G694" s="90"/>
      <c r="H694" s="91">
        <f t="shared" si="486"/>
        <v>0</v>
      </c>
      <c r="I694" s="92">
        <f t="shared" si="487"/>
        <v>123.52</v>
      </c>
      <c r="J694" s="93">
        <f t="shared" si="488"/>
        <v>4</v>
      </c>
      <c r="K694" s="91">
        <f t="shared" si="489"/>
        <v>494.08</v>
      </c>
      <c r="L694" s="61">
        <f t="shared" si="490"/>
        <v>494.08</v>
      </c>
    </row>
    <row r="695" spans="1:12" x14ac:dyDescent="0.25">
      <c r="A695" s="19">
        <v>161</v>
      </c>
      <c r="B695" s="78" t="s">
        <v>1272</v>
      </c>
      <c r="C695" s="111">
        <v>1</v>
      </c>
      <c r="D695" s="96">
        <v>0</v>
      </c>
      <c r="E695" s="102">
        <f t="shared" si="485"/>
        <v>1</v>
      </c>
      <c r="F695" s="98" t="s">
        <v>5</v>
      </c>
      <c r="G695" s="90"/>
      <c r="H695" s="91">
        <f t="shared" si="486"/>
        <v>0</v>
      </c>
      <c r="I695" s="92">
        <f t="shared" si="487"/>
        <v>123.52</v>
      </c>
      <c r="J695" s="93">
        <f t="shared" si="488"/>
        <v>4</v>
      </c>
      <c r="K695" s="91">
        <f t="shared" si="489"/>
        <v>494.08</v>
      </c>
      <c r="L695" s="61">
        <f t="shared" si="490"/>
        <v>494.08</v>
      </c>
    </row>
    <row r="696" spans="1:12" x14ac:dyDescent="0.25">
      <c r="A696" s="19">
        <v>162</v>
      </c>
      <c r="B696" s="78" t="s">
        <v>1273</v>
      </c>
      <c r="C696" s="111">
        <v>1</v>
      </c>
      <c r="D696" s="96">
        <v>0</v>
      </c>
      <c r="E696" s="102">
        <f t="shared" si="485"/>
        <v>1</v>
      </c>
      <c r="F696" s="98" t="s">
        <v>5</v>
      </c>
      <c r="G696" s="90"/>
      <c r="H696" s="91">
        <f t="shared" si="486"/>
        <v>0</v>
      </c>
      <c r="I696" s="92">
        <f t="shared" si="487"/>
        <v>123.52</v>
      </c>
      <c r="J696" s="93">
        <f t="shared" si="488"/>
        <v>4</v>
      </c>
      <c r="K696" s="91">
        <f t="shared" si="489"/>
        <v>494.08</v>
      </c>
      <c r="L696" s="61">
        <f t="shared" si="490"/>
        <v>494.08</v>
      </c>
    </row>
    <row r="697" spans="1:12" x14ac:dyDescent="0.25">
      <c r="A697" s="19">
        <v>163</v>
      </c>
      <c r="B697" s="78" t="s">
        <v>1274</v>
      </c>
      <c r="C697" s="111">
        <v>1</v>
      </c>
      <c r="D697" s="96">
        <v>0</v>
      </c>
      <c r="E697" s="102">
        <f t="shared" si="485"/>
        <v>1</v>
      </c>
      <c r="F697" s="98" t="s">
        <v>5</v>
      </c>
      <c r="G697" s="90"/>
      <c r="H697" s="91">
        <f t="shared" si="486"/>
        <v>0</v>
      </c>
      <c r="I697" s="92">
        <f t="shared" si="487"/>
        <v>123.52</v>
      </c>
      <c r="J697" s="93">
        <f t="shared" si="488"/>
        <v>4</v>
      </c>
      <c r="K697" s="91">
        <f t="shared" si="489"/>
        <v>494.08</v>
      </c>
      <c r="L697" s="61">
        <f t="shared" si="490"/>
        <v>494.08</v>
      </c>
    </row>
    <row r="698" spans="1:12" x14ac:dyDescent="0.25">
      <c r="A698" s="19">
        <v>164</v>
      </c>
      <c r="B698" s="78" t="s">
        <v>1275</v>
      </c>
      <c r="C698" s="111">
        <v>1</v>
      </c>
      <c r="D698" s="96">
        <v>0</v>
      </c>
      <c r="E698" s="102">
        <f t="shared" si="485"/>
        <v>1</v>
      </c>
      <c r="F698" s="98" t="s">
        <v>5</v>
      </c>
      <c r="G698" s="90"/>
      <c r="H698" s="91">
        <f t="shared" si="486"/>
        <v>0</v>
      </c>
      <c r="I698" s="92">
        <f t="shared" si="487"/>
        <v>123.52</v>
      </c>
      <c r="J698" s="93">
        <f t="shared" si="488"/>
        <v>4</v>
      </c>
      <c r="K698" s="91">
        <f t="shared" si="489"/>
        <v>494.08</v>
      </c>
      <c r="L698" s="61">
        <f t="shared" si="490"/>
        <v>494.08</v>
      </c>
    </row>
    <row r="699" spans="1:12" x14ac:dyDescent="0.25">
      <c r="A699" s="19">
        <v>165</v>
      </c>
      <c r="B699" s="78" t="s">
        <v>1276</v>
      </c>
      <c r="C699" s="111">
        <v>1</v>
      </c>
      <c r="D699" s="96">
        <v>0</v>
      </c>
      <c r="E699" s="102">
        <f t="shared" si="485"/>
        <v>1</v>
      </c>
      <c r="F699" s="98" t="s">
        <v>5</v>
      </c>
      <c r="G699" s="90"/>
      <c r="H699" s="91">
        <f t="shared" si="486"/>
        <v>0</v>
      </c>
      <c r="I699" s="92">
        <f t="shared" si="487"/>
        <v>123.52</v>
      </c>
      <c r="J699" s="93">
        <f t="shared" si="488"/>
        <v>4</v>
      </c>
      <c r="K699" s="91">
        <f t="shared" si="489"/>
        <v>494.08</v>
      </c>
      <c r="L699" s="61">
        <f t="shared" si="490"/>
        <v>494.08</v>
      </c>
    </row>
    <row r="700" spans="1:12" x14ac:dyDescent="0.25">
      <c r="A700" s="19">
        <v>166</v>
      </c>
      <c r="B700" s="78" t="s">
        <v>1277</v>
      </c>
      <c r="C700" s="111">
        <v>1</v>
      </c>
      <c r="D700" s="96">
        <v>0</v>
      </c>
      <c r="E700" s="102">
        <f t="shared" si="485"/>
        <v>1</v>
      </c>
      <c r="F700" s="98" t="s">
        <v>5</v>
      </c>
      <c r="G700" s="90"/>
      <c r="H700" s="91">
        <f t="shared" si="486"/>
        <v>0</v>
      </c>
      <c r="I700" s="92">
        <f t="shared" si="487"/>
        <v>123.52</v>
      </c>
      <c r="J700" s="93">
        <f t="shared" si="488"/>
        <v>4</v>
      </c>
      <c r="K700" s="91">
        <f t="shared" si="489"/>
        <v>494.08</v>
      </c>
      <c r="L700" s="61">
        <f t="shared" si="490"/>
        <v>494.08</v>
      </c>
    </row>
    <row r="701" spans="1:12" x14ac:dyDescent="0.25">
      <c r="A701" s="19">
        <v>167</v>
      </c>
      <c r="B701" s="78" t="s">
        <v>1278</v>
      </c>
      <c r="C701" s="111">
        <v>1</v>
      </c>
      <c r="D701" s="96">
        <v>0</v>
      </c>
      <c r="E701" s="102">
        <f t="shared" si="485"/>
        <v>1</v>
      </c>
      <c r="F701" s="98" t="s">
        <v>5</v>
      </c>
      <c r="G701" s="90"/>
      <c r="H701" s="91">
        <f t="shared" si="486"/>
        <v>0</v>
      </c>
      <c r="I701" s="92">
        <f t="shared" si="487"/>
        <v>123.52</v>
      </c>
      <c r="J701" s="93">
        <f t="shared" si="488"/>
        <v>4</v>
      </c>
      <c r="K701" s="91">
        <f t="shared" si="489"/>
        <v>494.08</v>
      </c>
      <c r="L701" s="61">
        <f t="shared" si="490"/>
        <v>494.08</v>
      </c>
    </row>
    <row r="702" spans="1:12" x14ac:dyDescent="0.25">
      <c r="A702" s="19">
        <v>168</v>
      </c>
      <c r="B702" s="78" t="s">
        <v>1279</v>
      </c>
      <c r="C702" s="111">
        <v>1</v>
      </c>
      <c r="D702" s="96">
        <v>0</v>
      </c>
      <c r="E702" s="102">
        <f t="shared" si="485"/>
        <v>1</v>
      </c>
      <c r="F702" s="98" t="s">
        <v>5</v>
      </c>
      <c r="G702" s="90"/>
      <c r="H702" s="91">
        <f t="shared" si="486"/>
        <v>0</v>
      </c>
      <c r="I702" s="92">
        <f t="shared" si="487"/>
        <v>123.52</v>
      </c>
      <c r="J702" s="93">
        <f t="shared" si="488"/>
        <v>4</v>
      </c>
      <c r="K702" s="91">
        <f t="shared" si="489"/>
        <v>494.08</v>
      </c>
      <c r="L702" s="61">
        <f t="shared" si="490"/>
        <v>494.08</v>
      </c>
    </row>
    <row r="703" spans="1:12" x14ac:dyDescent="0.25">
      <c r="A703" s="19">
        <v>169</v>
      </c>
      <c r="B703" s="78" t="s">
        <v>1280</v>
      </c>
      <c r="C703" s="111">
        <v>1</v>
      </c>
      <c r="D703" s="96">
        <v>0</v>
      </c>
      <c r="E703" s="102">
        <f t="shared" si="485"/>
        <v>1</v>
      </c>
      <c r="F703" s="98" t="s">
        <v>5</v>
      </c>
      <c r="G703" s="90"/>
      <c r="H703" s="91">
        <f t="shared" si="486"/>
        <v>0</v>
      </c>
      <c r="I703" s="92">
        <f t="shared" si="487"/>
        <v>123.52</v>
      </c>
      <c r="J703" s="93">
        <f t="shared" si="488"/>
        <v>4</v>
      </c>
      <c r="K703" s="91">
        <f t="shared" si="489"/>
        <v>494.08</v>
      </c>
      <c r="L703" s="61">
        <f t="shared" si="490"/>
        <v>494.08</v>
      </c>
    </row>
    <row r="704" spans="1:12" x14ac:dyDescent="0.25">
      <c r="A704" s="19">
        <v>170</v>
      </c>
      <c r="B704" s="78" t="s">
        <v>1281</v>
      </c>
      <c r="C704" s="111">
        <v>1</v>
      </c>
      <c r="D704" s="96">
        <v>0</v>
      </c>
      <c r="E704" s="102">
        <f t="shared" si="485"/>
        <v>1</v>
      </c>
      <c r="F704" s="98" t="s">
        <v>5</v>
      </c>
      <c r="G704" s="90"/>
      <c r="H704" s="91">
        <f t="shared" si="486"/>
        <v>0</v>
      </c>
      <c r="I704" s="92">
        <f t="shared" si="487"/>
        <v>123.52</v>
      </c>
      <c r="J704" s="93">
        <f t="shared" si="488"/>
        <v>4</v>
      </c>
      <c r="K704" s="91">
        <f t="shared" si="489"/>
        <v>494.08</v>
      </c>
      <c r="L704" s="61">
        <f t="shared" si="490"/>
        <v>494.08</v>
      </c>
    </row>
    <row r="705" spans="1:12" x14ac:dyDescent="0.25">
      <c r="A705" s="19">
        <v>171</v>
      </c>
      <c r="B705" s="78" t="s">
        <v>1282</v>
      </c>
      <c r="C705" s="111">
        <v>1</v>
      </c>
      <c r="D705" s="96">
        <v>0</v>
      </c>
      <c r="E705" s="102">
        <f t="shared" si="485"/>
        <v>1</v>
      </c>
      <c r="F705" s="98" t="s">
        <v>5</v>
      </c>
      <c r="G705" s="90"/>
      <c r="H705" s="91">
        <f t="shared" si="486"/>
        <v>0</v>
      </c>
      <c r="I705" s="92">
        <f t="shared" si="487"/>
        <v>123.52</v>
      </c>
      <c r="J705" s="93">
        <f t="shared" si="488"/>
        <v>4</v>
      </c>
      <c r="K705" s="91">
        <f t="shared" si="489"/>
        <v>494.08</v>
      </c>
      <c r="L705" s="61">
        <f t="shared" si="490"/>
        <v>494.08</v>
      </c>
    </row>
    <row r="706" spans="1:12" x14ac:dyDescent="0.25">
      <c r="A706" s="19">
        <v>172</v>
      </c>
      <c r="B706" s="78" t="s">
        <v>1283</v>
      </c>
      <c r="C706" s="111">
        <v>1</v>
      </c>
      <c r="D706" s="96">
        <v>0</v>
      </c>
      <c r="E706" s="102">
        <f t="shared" si="485"/>
        <v>1</v>
      </c>
      <c r="F706" s="98" t="s">
        <v>5</v>
      </c>
      <c r="G706" s="90"/>
      <c r="H706" s="91">
        <f t="shared" si="486"/>
        <v>0</v>
      </c>
      <c r="I706" s="92">
        <f t="shared" si="487"/>
        <v>123.52</v>
      </c>
      <c r="J706" s="93">
        <f t="shared" si="488"/>
        <v>4</v>
      </c>
      <c r="K706" s="91">
        <f t="shared" si="489"/>
        <v>494.08</v>
      </c>
      <c r="L706" s="61">
        <f t="shared" si="490"/>
        <v>494.08</v>
      </c>
    </row>
    <row r="707" spans="1:12" x14ac:dyDescent="0.25">
      <c r="A707" s="19">
        <v>173</v>
      </c>
      <c r="B707" s="78" t="s">
        <v>1284</v>
      </c>
      <c r="C707" s="111">
        <v>1</v>
      </c>
      <c r="D707" s="96">
        <v>0</v>
      </c>
      <c r="E707" s="102">
        <f t="shared" si="485"/>
        <v>1</v>
      </c>
      <c r="F707" s="98" t="s">
        <v>5</v>
      </c>
      <c r="G707" s="90"/>
      <c r="H707" s="91">
        <f t="shared" si="486"/>
        <v>0</v>
      </c>
      <c r="I707" s="92">
        <f t="shared" si="487"/>
        <v>123.52</v>
      </c>
      <c r="J707" s="93">
        <f t="shared" si="488"/>
        <v>4</v>
      </c>
      <c r="K707" s="91">
        <f t="shared" si="489"/>
        <v>494.08</v>
      </c>
      <c r="L707" s="61">
        <f t="shared" si="490"/>
        <v>494.08</v>
      </c>
    </row>
    <row r="708" spans="1:12" x14ac:dyDescent="0.25">
      <c r="A708" s="19">
        <v>174</v>
      </c>
      <c r="B708" s="78" t="s">
        <v>1285</v>
      </c>
      <c r="C708" s="111">
        <v>1</v>
      </c>
      <c r="D708" s="96">
        <v>0</v>
      </c>
      <c r="E708" s="102">
        <f t="shared" si="485"/>
        <v>1</v>
      </c>
      <c r="F708" s="98" t="s">
        <v>5</v>
      </c>
      <c r="G708" s="90"/>
      <c r="H708" s="91">
        <f t="shared" si="486"/>
        <v>0</v>
      </c>
      <c r="I708" s="92">
        <f t="shared" si="487"/>
        <v>123.52</v>
      </c>
      <c r="J708" s="93">
        <f t="shared" si="488"/>
        <v>4</v>
      </c>
      <c r="K708" s="91">
        <f t="shared" si="489"/>
        <v>494.08</v>
      </c>
      <c r="L708" s="61">
        <f t="shared" si="490"/>
        <v>494.08</v>
      </c>
    </row>
    <row r="709" spans="1:12" x14ac:dyDescent="0.25">
      <c r="A709" s="19">
        <v>175</v>
      </c>
      <c r="B709" s="78" t="s">
        <v>1286</v>
      </c>
      <c r="C709" s="111">
        <v>1</v>
      </c>
      <c r="D709" s="96">
        <v>0</v>
      </c>
      <c r="E709" s="102">
        <f t="shared" si="485"/>
        <v>1</v>
      </c>
      <c r="F709" s="98" t="s">
        <v>5</v>
      </c>
      <c r="G709" s="90"/>
      <c r="H709" s="91">
        <f t="shared" si="486"/>
        <v>0</v>
      </c>
      <c r="I709" s="92">
        <f t="shared" si="487"/>
        <v>123.52</v>
      </c>
      <c r="J709" s="93">
        <f t="shared" si="488"/>
        <v>4</v>
      </c>
      <c r="K709" s="91">
        <f t="shared" si="489"/>
        <v>494.08</v>
      </c>
      <c r="L709" s="61">
        <f t="shared" si="490"/>
        <v>494.08</v>
      </c>
    </row>
    <row r="710" spans="1:12" x14ac:dyDescent="0.25">
      <c r="A710" s="19">
        <v>176</v>
      </c>
      <c r="B710" s="78" t="s">
        <v>1287</v>
      </c>
      <c r="C710" s="111">
        <v>1</v>
      </c>
      <c r="D710" s="96">
        <v>0</v>
      </c>
      <c r="E710" s="102">
        <f t="shared" si="485"/>
        <v>1</v>
      </c>
      <c r="F710" s="98" t="s">
        <v>5</v>
      </c>
      <c r="G710" s="90"/>
      <c r="H710" s="91">
        <f t="shared" si="486"/>
        <v>0</v>
      </c>
      <c r="I710" s="92">
        <f t="shared" si="487"/>
        <v>123.52</v>
      </c>
      <c r="J710" s="93">
        <f t="shared" si="488"/>
        <v>4</v>
      </c>
      <c r="K710" s="91">
        <f t="shared" si="489"/>
        <v>494.08</v>
      </c>
      <c r="L710" s="61">
        <f t="shared" si="490"/>
        <v>494.08</v>
      </c>
    </row>
    <row r="711" spans="1:12" x14ac:dyDescent="0.25">
      <c r="A711" s="19">
        <v>177</v>
      </c>
      <c r="B711" s="78" t="s">
        <v>1288</v>
      </c>
      <c r="C711" s="111">
        <v>1</v>
      </c>
      <c r="D711" s="96">
        <v>0</v>
      </c>
      <c r="E711" s="102">
        <f t="shared" si="485"/>
        <v>1</v>
      </c>
      <c r="F711" s="98" t="s">
        <v>5</v>
      </c>
      <c r="G711" s="90"/>
      <c r="H711" s="91">
        <f t="shared" si="486"/>
        <v>0</v>
      </c>
      <c r="I711" s="92">
        <f t="shared" si="487"/>
        <v>123.52</v>
      </c>
      <c r="J711" s="93">
        <f t="shared" si="488"/>
        <v>4</v>
      </c>
      <c r="K711" s="91">
        <f t="shared" si="489"/>
        <v>494.08</v>
      </c>
      <c r="L711" s="61">
        <f t="shared" si="490"/>
        <v>494.08</v>
      </c>
    </row>
    <row r="712" spans="1:12" x14ac:dyDescent="0.25">
      <c r="A712" s="19">
        <v>178</v>
      </c>
      <c r="B712" s="78" t="s">
        <v>1289</v>
      </c>
      <c r="C712" s="111">
        <v>1</v>
      </c>
      <c r="D712" s="96">
        <v>0</v>
      </c>
      <c r="E712" s="102">
        <f t="shared" si="485"/>
        <v>1</v>
      </c>
      <c r="F712" s="98" t="s">
        <v>5</v>
      </c>
      <c r="G712" s="90"/>
      <c r="H712" s="91">
        <f t="shared" si="486"/>
        <v>0</v>
      </c>
      <c r="I712" s="92">
        <f t="shared" si="487"/>
        <v>123.52</v>
      </c>
      <c r="J712" s="93">
        <f t="shared" si="488"/>
        <v>4</v>
      </c>
      <c r="K712" s="91">
        <f t="shared" si="489"/>
        <v>494.08</v>
      </c>
      <c r="L712" s="61">
        <f t="shared" si="490"/>
        <v>494.08</v>
      </c>
    </row>
    <row r="713" spans="1:12" x14ac:dyDescent="0.25">
      <c r="A713" s="19">
        <v>179</v>
      </c>
      <c r="B713" s="78" t="s">
        <v>1290</v>
      </c>
      <c r="C713" s="111">
        <v>1</v>
      </c>
      <c r="D713" s="96">
        <v>0</v>
      </c>
      <c r="E713" s="102">
        <f t="shared" si="485"/>
        <v>1</v>
      </c>
      <c r="F713" s="98" t="s">
        <v>5</v>
      </c>
      <c r="G713" s="90"/>
      <c r="H713" s="91">
        <f t="shared" si="486"/>
        <v>0</v>
      </c>
      <c r="I713" s="92">
        <f t="shared" si="487"/>
        <v>123.52</v>
      </c>
      <c r="J713" s="93">
        <f t="shared" si="488"/>
        <v>4</v>
      </c>
      <c r="K713" s="91">
        <f t="shared" si="489"/>
        <v>494.08</v>
      </c>
      <c r="L713" s="61">
        <f t="shared" si="490"/>
        <v>494.08</v>
      </c>
    </row>
    <row r="714" spans="1:12" x14ac:dyDescent="0.25">
      <c r="A714" s="19">
        <v>180</v>
      </c>
      <c r="B714" s="78" t="s">
        <v>1291</v>
      </c>
      <c r="C714" s="111">
        <v>1</v>
      </c>
      <c r="D714" s="96">
        <v>0</v>
      </c>
      <c r="E714" s="102">
        <f t="shared" si="485"/>
        <v>1</v>
      </c>
      <c r="F714" s="98" t="s">
        <v>5</v>
      </c>
      <c r="G714" s="90"/>
      <c r="H714" s="91">
        <f t="shared" si="486"/>
        <v>0</v>
      </c>
      <c r="I714" s="92">
        <f t="shared" si="487"/>
        <v>123.52</v>
      </c>
      <c r="J714" s="93">
        <f t="shared" si="488"/>
        <v>4</v>
      </c>
      <c r="K714" s="91">
        <f t="shared" si="489"/>
        <v>494.08</v>
      </c>
      <c r="L714" s="61">
        <f t="shared" si="490"/>
        <v>494.08</v>
      </c>
    </row>
    <row r="715" spans="1:12" x14ac:dyDescent="0.25">
      <c r="A715" s="19">
        <v>181</v>
      </c>
      <c r="B715" s="78" t="s">
        <v>1292</v>
      </c>
      <c r="C715" s="111">
        <v>1</v>
      </c>
      <c r="D715" s="96">
        <v>0</v>
      </c>
      <c r="E715" s="102">
        <f t="shared" si="485"/>
        <v>1</v>
      </c>
      <c r="F715" s="98" t="s">
        <v>5</v>
      </c>
      <c r="G715" s="90"/>
      <c r="H715" s="91">
        <f t="shared" si="486"/>
        <v>0</v>
      </c>
      <c r="I715" s="92">
        <f t="shared" si="487"/>
        <v>123.52</v>
      </c>
      <c r="J715" s="93">
        <f t="shared" si="488"/>
        <v>4</v>
      </c>
      <c r="K715" s="91">
        <f t="shared" si="489"/>
        <v>494.08</v>
      </c>
      <c r="L715" s="61">
        <f t="shared" si="490"/>
        <v>494.08</v>
      </c>
    </row>
    <row r="716" spans="1:12" x14ac:dyDescent="0.25">
      <c r="A716" s="19">
        <v>182</v>
      </c>
      <c r="B716" s="78" t="s">
        <v>1293</v>
      </c>
      <c r="C716" s="111">
        <v>1</v>
      </c>
      <c r="D716" s="96">
        <v>0</v>
      </c>
      <c r="E716" s="102">
        <f t="shared" si="485"/>
        <v>1</v>
      </c>
      <c r="F716" s="98" t="s">
        <v>5</v>
      </c>
      <c r="G716" s="90"/>
      <c r="H716" s="91">
        <f t="shared" si="486"/>
        <v>0</v>
      </c>
      <c r="I716" s="92">
        <f t="shared" si="487"/>
        <v>123.52</v>
      </c>
      <c r="J716" s="93">
        <f t="shared" si="488"/>
        <v>4</v>
      </c>
      <c r="K716" s="91">
        <f t="shared" si="489"/>
        <v>494.08</v>
      </c>
      <c r="L716" s="61">
        <f t="shared" si="490"/>
        <v>494.08</v>
      </c>
    </row>
    <row r="717" spans="1:12" x14ac:dyDescent="0.25">
      <c r="A717" s="19">
        <v>183</v>
      </c>
      <c r="B717" s="78" t="s">
        <v>1294</v>
      </c>
      <c r="C717" s="111">
        <v>1</v>
      </c>
      <c r="D717" s="96">
        <v>0</v>
      </c>
      <c r="E717" s="102">
        <f t="shared" si="485"/>
        <v>1</v>
      </c>
      <c r="F717" s="98" t="s">
        <v>5</v>
      </c>
      <c r="G717" s="90"/>
      <c r="H717" s="91">
        <f t="shared" si="486"/>
        <v>0</v>
      </c>
      <c r="I717" s="92">
        <f t="shared" si="487"/>
        <v>123.52</v>
      </c>
      <c r="J717" s="93">
        <f t="shared" si="488"/>
        <v>4</v>
      </c>
      <c r="K717" s="91">
        <f t="shared" si="489"/>
        <v>494.08</v>
      </c>
      <c r="L717" s="61">
        <f t="shared" si="490"/>
        <v>494.08</v>
      </c>
    </row>
    <row r="718" spans="1:12" x14ac:dyDescent="0.25">
      <c r="A718" s="19">
        <v>184</v>
      </c>
      <c r="B718" s="78" t="s">
        <v>1295</v>
      </c>
      <c r="C718" s="111">
        <v>1</v>
      </c>
      <c r="D718" s="96">
        <v>0</v>
      </c>
      <c r="E718" s="102">
        <f t="shared" si="485"/>
        <v>1</v>
      </c>
      <c r="F718" s="98" t="s">
        <v>5</v>
      </c>
      <c r="G718" s="90"/>
      <c r="H718" s="91">
        <f t="shared" si="486"/>
        <v>0</v>
      </c>
      <c r="I718" s="92">
        <f t="shared" si="487"/>
        <v>123.52</v>
      </c>
      <c r="J718" s="93">
        <f t="shared" si="488"/>
        <v>4</v>
      </c>
      <c r="K718" s="91">
        <f t="shared" si="489"/>
        <v>494.08</v>
      </c>
      <c r="L718" s="61">
        <f t="shared" si="490"/>
        <v>494.08</v>
      </c>
    </row>
    <row r="719" spans="1:12" x14ac:dyDescent="0.25">
      <c r="A719" s="19">
        <v>185</v>
      </c>
      <c r="B719" s="78" t="s">
        <v>1296</v>
      </c>
      <c r="C719" s="111">
        <v>1</v>
      </c>
      <c r="D719" s="96">
        <v>0</v>
      </c>
      <c r="E719" s="102">
        <f t="shared" si="485"/>
        <v>1</v>
      </c>
      <c r="F719" s="98" t="s">
        <v>5</v>
      </c>
      <c r="G719" s="90"/>
      <c r="H719" s="91">
        <f t="shared" si="486"/>
        <v>0</v>
      </c>
      <c r="I719" s="92">
        <f t="shared" si="487"/>
        <v>123.52</v>
      </c>
      <c r="J719" s="93">
        <f t="shared" si="488"/>
        <v>4</v>
      </c>
      <c r="K719" s="91">
        <f t="shared" si="489"/>
        <v>494.08</v>
      </c>
      <c r="L719" s="61">
        <f t="shared" si="490"/>
        <v>494.08</v>
      </c>
    </row>
    <row r="720" spans="1:12" x14ac:dyDescent="0.25">
      <c r="A720" s="19">
        <v>186</v>
      </c>
      <c r="B720" s="78" t="s">
        <v>1297</v>
      </c>
      <c r="C720" s="111">
        <v>1</v>
      </c>
      <c r="D720" s="96">
        <v>0</v>
      </c>
      <c r="E720" s="102">
        <f t="shared" si="485"/>
        <v>1</v>
      </c>
      <c r="F720" s="98" t="s">
        <v>5</v>
      </c>
      <c r="G720" s="90"/>
      <c r="H720" s="91">
        <f t="shared" si="486"/>
        <v>0</v>
      </c>
      <c r="I720" s="92">
        <f t="shared" si="487"/>
        <v>123.52</v>
      </c>
      <c r="J720" s="93">
        <f t="shared" si="488"/>
        <v>4</v>
      </c>
      <c r="K720" s="91">
        <f t="shared" si="489"/>
        <v>494.08</v>
      </c>
      <c r="L720" s="61">
        <f t="shared" si="490"/>
        <v>494.08</v>
      </c>
    </row>
    <row r="721" spans="1:12" x14ac:dyDescent="0.25">
      <c r="A721" s="19">
        <v>187</v>
      </c>
      <c r="B721" s="78" t="s">
        <v>1298</v>
      </c>
      <c r="C721" s="111">
        <v>1</v>
      </c>
      <c r="D721" s="96">
        <v>0</v>
      </c>
      <c r="E721" s="102">
        <f t="shared" si="485"/>
        <v>1</v>
      </c>
      <c r="F721" s="98" t="s">
        <v>5</v>
      </c>
      <c r="G721" s="90"/>
      <c r="H721" s="91">
        <f t="shared" si="486"/>
        <v>0</v>
      </c>
      <c r="I721" s="92">
        <f t="shared" si="487"/>
        <v>123.52</v>
      </c>
      <c r="J721" s="93">
        <f t="shared" si="488"/>
        <v>4</v>
      </c>
      <c r="K721" s="91">
        <f t="shared" si="489"/>
        <v>494.08</v>
      </c>
      <c r="L721" s="61">
        <f t="shared" si="490"/>
        <v>494.08</v>
      </c>
    </row>
    <row r="722" spans="1:12" x14ac:dyDescent="0.25">
      <c r="A722" s="19">
        <v>188</v>
      </c>
      <c r="B722" s="78" t="s">
        <v>1299</v>
      </c>
      <c r="C722" s="111">
        <v>1</v>
      </c>
      <c r="D722" s="96">
        <v>0</v>
      </c>
      <c r="E722" s="102">
        <f t="shared" si="485"/>
        <v>1</v>
      </c>
      <c r="F722" s="98" t="s">
        <v>5</v>
      </c>
      <c r="G722" s="90"/>
      <c r="H722" s="91">
        <f t="shared" si="486"/>
        <v>0</v>
      </c>
      <c r="I722" s="92">
        <f t="shared" si="487"/>
        <v>123.52</v>
      </c>
      <c r="J722" s="93">
        <f t="shared" si="488"/>
        <v>4</v>
      </c>
      <c r="K722" s="91">
        <f t="shared" si="489"/>
        <v>494.08</v>
      </c>
      <c r="L722" s="61">
        <f t="shared" si="490"/>
        <v>494.08</v>
      </c>
    </row>
    <row r="723" spans="1:12" x14ac:dyDescent="0.25">
      <c r="A723" s="19">
        <v>189</v>
      </c>
      <c r="B723" s="78" t="s">
        <v>1300</v>
      </c>
      <c r="C723" s="111">
        <v>1</v>
      </c>
      <c r="D723" s="96">
        <v>0</v>
      </c>
      <c r="E723" s="102">
        <f t="shared" si="485"/>
        <v>1</v>
      </c>
      <c r="F723" s="98" t="s">
        <v>5</v>
      </c>
      <c r="G723" s="90"/>
      <c r="H723" s="91">
        <f t="shared" si="486"/>
        <v>0</v>
      </c>
      <c r="I723" s="92">
        <f t="shared" si="487"/>
        <v>123.52</v>
      </c>
      <c r="J723" s="93">
        <f t="shared" si="488"/>
        <v>4</v>
      </c>
      <c r="K723" s="91">
        <f t="shared" si="489"/>
        <v>494.08</v>
      </c>
      <c r="L723" s="61">
        <f t="shared" si="490"/>
        <v>494.08</v>
      </c>
    </row>
    <row r="724" spans="1:12" x14ac:dyDescent="0.25">
      <c r="A724" s="19">
        <v>190</v>
      </c>
      <c r="B724" s="78" t="s">
        <v>1301</v>
      </c>
      <c r="C724" s="111">
        <v>1</v>
      </c>
      <c r="D724" s="96">
        <v>0</v>
      </c>
      <c r="E724" s="102">
        <f t="shared" si="485"/>
        <v>1</v>
      </c>
      <c r="F724" s="98" t="s">
        <v>5</v>
      </c>
      <c r="G724" s="90"/>
      <c r="H724" s="91">
        <f t="shared" si="486"/>
        <v>0</v>
      </c>
      <c r="I724" s="92">
        <f t="shared" si="487"/>
        <v>123.52</v>
      </c>
      <c r="J724" s="93">
        <f t="shared" si="488"/>
        <v>4</v>
      </c>
      <c r="K724" s="91">
        <f t="shared" si="489"/>
        <v>494.08</v>
      </c>
      <c r="L724" s="61">
        <f t="shared" si="490"/>
        <v>494.08</v>
      </c>
    </row>
    <row r="725" spans="1:12" x14ac:dyDescent="0.25">
      <c r="A725" s="19">
        <v>191</v>
      </c>
      <c r="B725" s="78" t="s">
        <v>1302</v>
      </c>
      <c r="C725" s="111">
        <v>1</v>
      </c>
      <c r="D725" s="96">
        <v>0</v>
      </c>
      <c r="E725" s="102">
        <f t="shared" si="485"/>
        <v>1</v>
      </c>
      <c r="F725" s="98" t="s">
        <v>5</v>
      </c>
      <c r="G725" s="90"/>
      <c r="H725" s="91">
        <f t="shared" si="486"/>
        <v>0</v>
      </c>
      <c r="I725" s="92">
        <f t="shared" si="487"/>
        <v>123.52</v>
      </c>
      <c r="J725" s="93">
        <f t="shared" si="488"/>
        <v>4</v>
      </c>
      <c r="K725" s="91">
        <f t="shared" si="489"/>
        <v>494.08</v>
      </c>
      <c r="L725" s="61">
        <f t="shared" si="490"/>
        <v>494.08</v>
      </c>
    </row>
    <row r="726" spans="1:12" x14ac:dyDescent="0.25">
      <c r="A726" s="19">
        <v>192</v>
      </c>
      <c r="B726" s="78" t="s">
        <v>1303</v>
      </c>
      <c r="C726" s="111">
        <v>1</v>
      </c>
      <c r="D726" s="96">
        <v>0</v>
      </c>
      <c r="E726" s="102">
        <f t="shared" si="485"/>
        <v>1</v>
      </c>
      <c r="F726" s="98" t="s">
        <v>5</v>
      </c>
      <c r="G726" s="90"/>
      <c r="H726" s="91">
        <f t="shared" si="486"/>
        <v>0</v>
      </c>
      <c r="I726" s="92">
        <f t="shared" si="487"/>
        <v>123.52</v>
      </c>
      <c r="J726" s="93">
        <f t="shared" si="488"/>
        <v>4</v>
      </c>
      <c r="K726" s="91">
        <f t="shared" si="489"/>
        <v>494.08</v>
      </c>
      <c r="L726" s="61">
        <f t="shared" si="490"/>
        <v>494.08</v>
      </c>
    </row>
    <row r="727" spans="1:12" x14ac:dyDescent="0.25">
      <c r="A727" s="19">
        <v>193</v>
      </c>
      <c r="B727" s="78" t="s">
        <v>1304</v>
      </c>
      <c r="C727" s="111">
        <v>1</v>
      </c>
      <c r="D727" s="96">
        <v>0</v>
      </c>
      <c r="E727" s="102">
        <f t="shared" ref="E727:E748" si="491">C727*(1+D727)</f>
        <v>1</v>
      </c>
      <c r="F727" s="98" t="s">
        <v>5</v>
      </c>
      <c r="G727" s="90"/>
      <c r="H727" s="91">
        <f t="shared" si="486"/>
        <v>0</v>
      </c>
      <c r="I727" s="92">
        <f t="shared" si="487"/>
        <v>123.52</v>
      </c>
      <c r="J727" s="93">
        <f t="shared" si="488"/>
        <v>4</v>
      </c>
      <c r="K727" s="91">
        <f t="shared" si="489"/>
        <v>494.08</v>
      </c>
      <c r="L727" s="61">
        <f t="shared" si="490"/>
        <v>494.08</v>
      </c>
    </row>
    <row r="728" spans="1:12" x14ac:dyDescent="0.25">
      <c r="A728" s="19">
        <v>194</v>
      </c>
      <c r="B728" s="78" t="s">
        <v>1305</v>
      </c>
      <c r="C728" s="111">
        <v>1</v>
      </c>
      <c r="D728" s="96">
        <v>0</v>
      </c>
      <c r="E728" s="102">
        <f t="shared" si="491"/>
        <v>1</v>
      </c>
      <c r="F728" s="98" t="s">
        <v>5</v>
      </c>
      <c r="G728" s="90"/>
      <c r="H728" s="91">
        <f t="shared" ref="H728:H748" si="492">G728*E728</f>
        <v>0</v>
      </c>
      <c r="I728" s="92">
        <f t="shared" ref="I728:I748" si="493">L$4</f>
        <v>123.52</v>
      </c>
      <c r="J728" s="93">
        <f t="shared" ref="J728:J748" si="494">E728*4</f>
        <v>4</v>
      </c>
      <c r="K728" s="91">
        <f t="shared" ref="K728:K748" si="495">J728*I728</f>
        <v>494.08</v>
      </c>
      <c r="L728" s="61">
        <f t="shared" ref="L728:L748" si="496">K728+H728</f>
        <v>494.08</v>
      </c>
    </row>
    <row r="729" spans="1:12" x14ac:dyDescent="0.25">
      <c r="A729" s="19">
        <v>195</v>
      </c>
      <c r="B729" s="78" t="s">
        <v>1306</v>
      </c>
      <c r="C729" s="111">
        <v>1</v>
      </c>
      <c r="D729" s="96">
        <v>0</v>
      </c>
      <c r="E729" s="102">
        <f t="shared" si="491"/>
        <v>1</v>
      </c>
      <c r="F729" s="98" t="s">
        <v>5</v>
      </c>
      <c r="G729" s="90"/>
      <c r="H729" s="91">
        <f t="shared" si="492"/>
        <v>0</v>
      </c>
      <c r="I729" s="92">
        <f t="shared" si="493"/>
        <v>123.52</v>
      </c>
      <c r="J729" s="93">
        <f t="shared" si="494"/>
        <v>4</v>
      </c>
      <c r="K729" s="91">
        <f t="shared" si="495"/>
        <v>494.08</v>
      </c>
      <c r="L729" s="61">
        <f t="shared" si="496"/>
        <v>494.08</v>
      </c>
    </row>
    <row r="730" spans="1:12" x14ac:dyDescent="0.25">
      <c r="A730" s="19">
        <v>196</v>
      </c>
      <c r="B730" s="78" t="s">
        <v>1307</v>
      </c>
      <c r="C730" s="111">
        <v>1</v>
      </c>
      <c r="D730" s="96">
        <v>0</v>
      </c>
      <c r="E730" s="102">
        <f t="shared" si="491"/>
        <v>1</v>
      </c>
      <c r="F730" s="98" t="s">
        <v>5</v>
      </c>
      <c r="G730" s="90"/>
      <c r="H730" s="91">
        <f t="shared" si="492"/>
        <v>0</v>
      </c>
      <c r="I730" s="92">
        <f t="shared" si="493"/>
        <v>123.52</v>
      </c>
      <c r="J730" s="93">
        <f t="shared" si="494"/>
        <v>4</v>
      </c>
      <c r="K730" s="91">
        <f t="shared" si="495"/>
        <v>494.08</v>
      </c>
      <c r="L730" s="61">
        <f t="shared" si="496"/>
        <v>494.08</v>
      </c>
    </row>
    <row r="731" spans="1:12" x14ac:dyDescent="0.25">
      <c r="A731" s="19">
        <v>197</v>
      </c>
      <c r="B731" s="78" t="s">
        <v>1308</v>
      </c>
      <c r="C731" s="111">
        <v>1</v>
      </c>
      <c r="D731" s="96">
        <v>0</v>
      </c>
      <c r="E731" s="102">
        <f t="shared" si="491"/>
        <v>1</v>
      </c>
      <c r="F731" s="98" t="s">
        <v>5</v>
      </c>
      <c r="G731" s="90"/>
      <c r="H731" s="91">
        <f t="shared" si="492"/>
        <v>0</v>
      </c>
      <c r="I731" s="92">
        <f t="shared" si="493"/>
        <v>123.52</v>
      </c>
      <c r="J731" s="93">
        <f t="shared" si="494"/>
        <v>4</v>
      </c>
      <c r="K731" s="91">
        <f t="shared" si="495"/>
        <v>494.08</v>
      </c>
      <c r="L731" s="61">
        <f t="shared" si="496"/>
        <v>494.08</v>
      </c>
    </row>
    <row r="732" spans="1:12" x14ac:dyDescent="0.25">
      <c r="A732" s="19">
        <v>198</v>
      </c>
      <c r="B732" s="78" t="s">
        <v>1309</v>
      </c>
      <c r="C732" s="111">
        <v>1</v>
      </c>
      <c r="D732" s="96">
        <v>0</v>
      </c>
      <c r="E732" s="102">
        <f t="shared" si="491"/>
        <v>1</v>
      </c>
      <c r="F732" s="98" t="s">
        <v>5</v>
      </c>
      <c r="G732" s="90"/>
      <c r="H732" s="91">
        <f t="shared" si="492"/>
        <v>0</v>
      </c>
      <c r="I732" s="92">
        <f t="shared" si="493"/>
        <v>123.52</v>
      </c>
      <c r="J732" s="93">
        <f t="shared" si="494"/>
        <v>4</v>
      </c>
      <c r="K732" s="91">
        <f t="shared" si="495"/>
        <v>494.08</v>
      </c>
      <c r="L732" s="61">
        <f t="shared" si="496"/>
        <v>494.08</v>
      </c>
    </row>
    <row r="733" spans="1:12" x14ac:dyDescent="0.25">
      <c r="A733" s="19">
        <v>199</v>
      </c>
      <c r="B733" s="78" t="s">
        <v>1310</v>
      </c>
      <c r="C733" s="111">
        <v>1</v>
      </c>
      <c r="D733" s="96">
        <v>0</v>
      </c>
      <c r="E733" s="102">
        <f t="shared" si="491"/>
        <v>1</v>
      </c>
      <c r="F733" s="98" t="s">
        <v>5</v>
      </c>
      <c r="G733" s="90"/>
      <c r="H733" s="91">
        <f t="shared" si="492"/>
        <v>0</v>
      </c>
      <c r="I733" s="92">
        <f t="shared" si="493"/>
        <v>123.52</v>
      </c>
      <c r="J733" s="93">
        <f t="shared" si="494"/>
        <v>4</v>
      </c>
      <c r="K733" s="91">
        <f t="shared" si="495"/>
        <v>494.08</v>
      </c>
      <c r="L733" s="61">
        <f t="shared" si="496"/>
        <v>494.08</v>
      </c>
    </row>
    <row r="734" spans="1:12" x14ac:dyDescent="0.25">
      <c r="A734" s="19">
        <v>200</v>
      </c>
      <c r="B734" s="78" t="s">
        <v>1311</v>
      </c>
      <c r="C734" s="111">
        <v>1</v>
      </c>
      <c r="D734" s="96">
        <v>0</v>
      </c>
      <c r="E734" s="102">
        <f t="shared" si="491"/>
        <v>1</v>
      </c>
      <c r="F734" s="98" t="s">
        <v>5</v>
      </c>
      <c r="G734" s="90"/>
      <c r="H734" s="91">
        <f t="shared" si="492"/>
        <v>0</v>
      </c>
      <c r="I734" s="92">
        <f t="shared" si="493"/>
        <v>123.52</v>
      </c>
      <c r="J734" s="93">
        <f t="shared" si="494"/>
        <v>4</v>
      </c>
      <c r="K734" s="91">
        <f t="shared" si="495"/>
        <v>494.08</v>
      </c>
      <c r="L734" s="61">
        <f t="shared" si="496"/>
        <v>494.08</v>
      </c>
    </row>
    <row r="735" spans="1:12" x14ac:dyDescent="0.25">
      <c r="A735" s="19">
        <v>201</v>
      </c>
      <c r="B735" s="78" t="s">
        <v>1312</v>
      </c>
      <c r="C735" s="111">
        <v>1</v>
      </c>
      <c r="D735" s="96">
        <v>0</v>
      </c>
      <c r="E735" s="102">
        <f t="shared" si="491"/>
        <v>1</v>
      </c>
      <c r="F735" s="98" t="s">
        <v>5</v>
      </c>
      <c r="G735" s="90"/>
      <c r="H735" s="91">
        <f t="shared" si="492"/>
        <v>0</v>
      </c>
      <c r="I735" s="92">
        <f t="shared" si="493"/>
        <v>123.52</v>
      </c>
      <c r="J735" s="93">
        <f t="shared" si="494"/>
        <v>4</v>
      </c>
      <c r="K735" s="91">
        <f t="shared" si="495"/>
        <v>494.08</v>
      </c>
      <c r="L735" s="61">
        <f t="shared" si="496"/>
        <v>494.08</v>
      </c>
    </row>
    <row r="736" spans="1:12" x14ac:dyDescent="0.25">
      <c r="A736" s="19">
        <v>202</v>
      </c>
      <c r="B736" s="78" t="s">
        <v>1313</v>
      </c>
      <c r="C736" s="111">
        <v>1</v>
      </c>
      <c r="D736" s="96">
        <v>0</v>
      </c>
      <c r="E736" s="102">
        <f t="shared" si="491"/>
        <v>1</v>
      </c>
      <c r="F736" s="98" t="s">
        <v>5</v>
      </c>
      <c r="G736" s="90"/>
      <c r="H736" s="91">
        <f t="shared" si="492"/>
        <v>0</v>
      </c>
      <c r="I736" s="92">
        <f t="shared" si="493"/>
        <v>123.52</v>
      </c>
      <c r="J736" s="93">
        <f t="shared" si="494"/>
        <v>4</v>
      </c>
      <c r="K736" s="91">
        <f t="shared" si="495"/>
        <v>494.08</v>
      </c>
      <c r="L736" s="61">
        <f t="shared" si="496"/>
        <v>494.08</v>
      </c>
    </row>
    <row r="737" spans="1:12" x14ac:dyDescent="0.25">
      <c r="A737" s="19">
        <v>203</v>
      </c>
      <c r="B737" s="78" t="s">
        <v>1314</v>
      </c>
      <c r="C737" s="111">
        <v>1</v>
      </c>
      <c r="D737" s="96">
        <v>0</v>
      </c>
      <c r="E737" s="102">
        <f t="shared" si="491"/>
        <v>1</v>
      </c>
      <c r="F737" s="98" t="s">
        <v>5</v>
      </c>
      <c r="G737" s="90"/>
      <c r="H737" s="91">
        <f t="shared" si="492"/>
        <v>0</v>
      </c>
      <c r="I737" s="92">
        <f t="shared" si="493"/>
        <v>123.52</v>
      </c>
      <c r="J737" s="93">
        <f t="shared" si="494"/>
        <v>4</v>
      </c>
      <c r="K737" s="91">
        <f t="shared" si="495"/>
        <v>494.08</v>
      </c>
      <c r="L737" s="61">
        <f t="shared" si="496"/>
        <v>494.08</v>
      </c>
    </row>
    <row r="738" spans="1:12" x14ac:dyDescent="0.25">
      <c r="A738" s="19">
        <v>204</v>
      </c>
      <c r="B738" s="78" t="s">
        <v>1315</v>
      </c>
      <c r="C738" s="111">
        <v>1</v>
      </c>
      <c r="D738" s="96">
        <v>0</v>
      </c>
      <c r="E738" s="102">
        <f t="shared" si="491"/>
        <v>1</v>
      </c>
      <c r="F738" s="98" t="s">
        <v>5</v>
      </c>
      <c r="G738" s="90"/>
      <c r="H738" s="91">
        <f t="shared" si="492"/>
        <v>0</v>
      </c>
      <c r="I738" s="92">
        <f t="shared" si="493"/>
        <v>123.52</v>
      </c>
      <c r="J738" s="93">
        <f t="shared" si="494"/>
        <v>4</v>
      </c>
      <c r="K738" s="91">
        <f t="shared" si="495"/>
        <v>494.08</v>
      </c>
      <c r="L738" s="61">
        <f t="shared" si="496"/>
        <v>494.08</v>
      </c>
    </row>
    <row r="739" spans="1:12" x14ac:dyDescent="0.25">
      <c r="A739" s="19">
        <v>205</v>
      </c>
      <c r="B739" s="78" t="s">
        <v>1316</v>
      </c>
      <c r="C739" s="111">
        <v>1</v>
      </c>
      <c r="D739" s="96">
        <v>0</v>
      </c>
      <c r="E739" s="102">
        <f t="shared" si="491"/>
        <v>1</v>
      </c>
      <c r="F739" s="98" t="s">
        <v>5</v>
      </c>
      <c r="G739" s="90"/>
      <c r="H739" s="91">
        <f t="shared" si="492"/>
        <v>0</v>
      </c>
      <c r="I739" s="92">
        <f t="shared" si="493"/>
        <v>123.52</v>
      </c>
      <c r="J739" s="93">
        <f t="shared" si="494"/>
        <v>4</v>
      </c>
      <c r="K739" s="91">
        <f t="shared" si="495"/>
        <v>494.08</v>
      </c>
      <c r="L739" s="61">
        <f t="shared" si="496"/>
        <v>494.08</v>
      </c>
    </row>
    <row r="740" spans="1:12" x14ac:dyDescent="0.25">
      <c r="A740" s="19">
        <v>206</v>
      </c>
      <c r="B740" s="78" t="s">
        <v>1317</v>
      </c>
      <c r="C740" s="111">
        <v>1</v>
      </c>
      <c r="D740" s="96">
        <v>0</v>
      </c>
      <c r="E740" s="102">
        <f t="shared" si="491"/>
        <v>1</v>
      </c>
      <c r="F740" s="98" t="s">
        <v>5</v>
      </c>
      <c r="G740" s="90"/>
      <c r="H740" s="91">
        <f t="shared" si="492"/>
        <v>0</v>
      </c>
      <c r="I740" s="92">
        <f t="shared" si="493"/>
        <v>123.52</v>
      </c>
      <c r="J740" s="93">
        <f t="shared" si="494"/>
        <v>4</v>
      </c>
      <c r="K740" s="91">
        <f t="shared" si="495"/>
        <v>494.08</v>
      </c>
      <c r="L740" s="61">
        <f t="shared" si="496"/>
        <v>494.08</v>
      </c>
    </row>
    <row r="741" spans="1:12" x14ac:dyDescent="0.25">
      <c r="A741" s="19">
        <v>207</v>
      </c>
      <c r="B741" s="78" t="s">
        <v>1318</v>
      </c>
      <c r="C741" s="111">
        <v>1</v>
      </c>
      <c r="D741" s="96">
        <v>0</v>
      </c>
      <c r="E741" s="102">
        <f t="shared" si="491"/>
        <v>1</v>
      </c>
      <c r="F741" s="98" t="s">
        <v>5</v>
      </c>
      <c r="G741" s="90"/>
      <c r="H741" s="91">
        <f t="shared" si="492"/>
        <v>0</v>
      </c>
      <c r="I741" s="92">
        <f t="shared" si="493"/>
        <v>123.52</v>
      </c>
      <c r="J741" s="93">
        <f t="shared" si="494"/>
        <v>4</v>
      </c>
      <c r="K741" s="91">
        <f t="shared" si="495"/>
        <v>494.08</v>
      </c>
      <c r="L741" s="61">
        <f t="shared" si="496"/>
        <v>494.08</v>
      </c>
    </row>
    <row r="742" spans="1:12" x14ac:dyDescent="0.25">
      <c r="A742" s="19">
        <v>208</v>
      </c>
      <c r="B742" s="78" t="s">
        <v>1319</v>
      </c>
      <c r="C742" s="111">
        <v>1</v>
      </c>
      <c r="D742" s="96">
        <v>0</v>
      </c>
      <c r="E742" s="102">
        <f t="shared" si="491"/>
        <v>1</v>
      </c>
      <c r="F742" s="98" t="s">
        <v>5</v>
      </c>
      <c r="G742" s="90"/>
      <c r="H742" s="91">
        <f t="shared" si="492"/>
        <v>0</v>
      </c>
      <c r="I742" s="92">
        <f t="shared" si="493"/>
        <v>123.52</v>
      </c>
      <c r="J742" s="93">
        <f t="shared" si="494"/>
        <v>4</v>
      </c>
      <c r="K742" s="91">
        <f t="shared" si="495"/>
        <v>494.08</v>
      </c>
      <c r="L742" s="61">
        <f t="shared" si="496"/>
        <v>494.08</v>
      </c>
    </row>
    <row r="743" spans="1:12" x14ac:dyDescent="0.25">
      <c r="A743" s="19">
        <v>209</v>
      </c>
      <c r="B743" s="78" t="s">
        <v>1320</v>
      </c>
      <c r="C743" s="111">
        <v>1</v>
      </c>
      <c r="D743" s="96">
        <v>0</v>
      </c>
      <c r="E743" s="102">
        <f t="shared" si="491"/>
        <v>1</v>
      </c>
      <c r="F743" s="98" t="s">
        <v>5</v>
      </c>
      <c r="G743" s="90"/>
      <c r="H743" s="91">
        <f t="shared" si="492"/>
        <v>0</v>
      </c>
      <c r="I743" s="92">
        <f t="shared" si="493"/>
        <v>123.52</v>
      </c>
      <c r="J743" s="93">
        <f t="shared" si="494"/>
        <v>4</v>
      </c>
      <c r="K743" s="91">
        <f t="shared" si="495"/>
        <v>494.08</v>
      </c>
      <c r="L743" s="61">
        <f t="shared" si="496"/>
        <v>494.08</v>
      </c>
    </row>
    <row r="744" spans="1:12" x14ac:dyDescent="0.25">
      <c r="A744" s="19">
        <v>210</v>
      </c>
      <c r="B744" s="78" t="s">
        <v>1321</v>
      </c>
      <c r="C744" s="111">
        <v>1</v>
      </c>
      <c r="D744" s="96">
        <v>0</v>
      </c>
      <c r="E744" s="102">
        <f t="shared" si="491"/>
        <v>1</v>
      </c>
      <c r="F744" s="98" t="s">
        <v>5</v>
      </c>
      <c r="G744" s="90"/>
      <c r="H744" s="91">
        <f t="shared" si="492"/>
        <v>0</v>
      </c>
      <c r="I744" s="92">
        <f t="shared" si="493"/>
        <v>123.52</v>
      </c>
      <c r="J744" s="93">
        <f t="shared" si="494"/>
        <v>4</v>
      </c>
      <c r="K744" s="91">
        <f t="shared" si="495"/>
        <v>494.08</v>
      </c>
      <c r="L744" s="61">
        <f t="shared" si="496"/>
        <v>494.08</v>
      </c>
    </row>
    <row r="745" spans="1:12" x14ac:dyDescent="0.25">
      <c r="A745" s="19">
        <v>211</v>
      </c>
      <c r="B745" s="78" t="s">
        <v>1322</v>
      </c>
      <c r="C745" s="111">
        <v>1</v>
      </c>
      <c r="D745" s="96">
        <v>0</v>
      </c>
      <c r="E745" s="102">
        <f t="shared" si="491"/>
        <v>1</v>
      </c>
      <c r="F745" s="98" t="s">
        <v>5</v>
      </c>
      <c r="G745" s="90"/>
      <c r="H745" s="91">
        <f t="shared" si="492"/>
        <v>0</v>
      </c>
      <c r="I745" s="92">
        <f t="shared" si="493"/>
        <v>123.52</v>
      </c>
      <c r="J745" s="93">
        <f t="shared" si="494"/>
        <v>4</v>
      </c>
      <c r="K745" s="91">
        <f t="shared" si="495"/>
        <v>494.08</v>
      </c>
      <c r="L745" s="61">
        <f t="shared" si="496"/>
        <v>494.08</v>
      </c>
    </row>
    <row r="746" spans="1:12" x14ac:dyDescent="0.25">
      <c r="A746" s="19">
        <v>212</v>
      </c>
      <c r="B746" s="78" t="s">
        <v>1323</v>
      </c>
      <c r="C746" s="111">
        <v>1</v>
      </c>
      <c r="D746" s="96">
        <v>0</v>
      </c>
      <c r="E746" s="102">
        <f t="shared" si="491"/>
        <v>1</v>
      </c>
      <c r="F746" s="98" t="s">
        <v>5</v>
      </c>
      <c r="G746" s="90"/>
      <c r="H746" s="91">
        <f t="shared" si="492"/>
        <v>0</v>
      </c>
      <c r="I746" s="92">
        <f t="shared" si="493"/>
        <v>123.52</v>
      </c>
      <c r="J746" s="93">
        <f t="shared" si="494"/>
        <v>4</v>
      </c>
      <c r="K746" s="91">
        <f t="shared" si="495"/>
        <v>494.08</v>
      </c>
      <c r="L746" s="61">
        <f t="shared" si="496"/>
        <v>494.08</v>
      </c>
    </row>
    <row r="747" spans="1:12" x14ac:dyDescent="0.25">
      <c r="A747" s="19">
        <v>213</v>
      </c>
      <c r="B747" s="78" t="s">
        <v>1324</v>
      </c>
      <c r="C747" s="111">
        <v>1</v>
      </c>
      <c r="D747" s="96">
        <v>0</v>
      </c>
      <c r="E747" s="102">
        <f t="shared" si="491"/>
        <v>1</v>
      </c>
      <c r="F747" s="98" t="s">
        <v>5</v>
      </c>
      <c r="G747" s="90"/>
      <c r="H747" s="91">
        <f t="shared" si="492"/>
        <v>0</v>
      </c>
      <c r="I747" s="92">
        <f t="shared" si="493"/>
        <v>123.52</v>
      </c>
      <c r="J747" s="93">
        <f t="shared" si="494"/>
        <v>4</v>
      </c>
      <c r="K747" s="91">
        <f t="shared" si="495"/>
        <v>494.08</v>
      </c>
      <c r="L747" s="61">
        <f t="shared" si="496"/>
        <v>494.08</v>
      </c>
    </row>
    <row r="748" spans="1:12" x14ac:dyDescent="0.25">
      <c r="A748" s="19">
        <v>214</v>
      </c>
      <c r="B748" s="78" t="s">
        <v>1325</v>
      </c>
      <c r="C748" s="111">
        <v>1</v>
      </c>
      <c r="D748" s="96">
        <v>0</v>
      </c>
      <c r="E748" s="102">
        <f t="shared" si="491"/>
        <v>1</v>
      </c>
      <c r="F748" s="98" t="s">
        <v>5</v>
      </c>
      <c r="G748" s="90"/>
      <c r="H748" s="91">
        <f t="shared" si="492"/>
        <v>0</v>
      </c>
      <c r="I748" s="92">
        <f t="shared" si="493"/>
        <v>123.52</v>
      </c>
      <c r="J748" s="93">
        <f t="shared" si="494"/>
        <v>4</v>
      </c>
      <c r="K748" s="91">
        <f t="shared" si="495"/>
        <v>494.08</v>
      </c>
      <c r="L748" s="61">
        <f t="shared" si="496"/>
        <v>494.08</v>
      </c>
    </row>
    <row r="749" spans="1:12" ht="16.5" thickBot="1" x14ac:dyDescent="0.3">
      <c r="A749" s="19"/>
      <c r="B749" s="78"/>
      <c r="C749" s="111"/>
      <c r="D749" s="96"/>
      <c r="E749" s="102"/>
      <c r="F749" s="98"/>
      <c r="G749" s="90"/>
      <c r="H749" s="91"/>
      <c r="I749" s="110"/>
      <c r="J749" s="93"/>
      <c r="K749" s="91"/>
      <c r="L749" s="61"/>
    </row>
    <row r="750" spans="1:12" ht="15.75" customHeight="1" thickBot="1" x14ac:dyDescent="0.3">
      <c r="A750" s="145" t="s">
        <v>1326</v>
      </c>
      <c r="B750" s="146"/>
      <c r="C750" s="135"/>
      <c r="D750" s="136"/>
      <c r="E750" s="137"/>
      <c r="F750" s="138"/>
      <c r="G750" s="139"/>
      <c r="H750" s="99"/>
      <c r="I750" s="100"/>
      <c r="J750" s="101"/>
      <c r="K750" s="92"/>
      <c r="L750" s="30"/>
    </row>
    <row r="751" spans="1:12" ht="45" x14ac:dyDescent="0.25">
      <c r="A751" s="19">
        <v>1</v>
      </c>
      <c r="B751" s="55" t="s">
        <v>1327</v>
      </c>
      <c r="C751" s="111">
        <v>1</v>
      </c>
      <c r="D751" s="96">
        <v>0</v>
      </c>
      <c r="E751" s="102">
        <f t="shared" ref="E751:E756" si="497">C751*(1+D751)</f>
        <v>1</v>
      </c>
      <c r="F751" s="98" t="s">
        <v>5</v>
      </c>
      <c r="G751" s="90"/>
      <c r="H751" s="91">
        <f t="shared" ref="H751" si="498">G751*E751</f>
        <v>0</v>
      </c>
      <c r="I751" s="92">
        <f t="shared" ref="I751" si="499">L$4</f>
        <v>123.52</v>
      </c>
      <c r="J751" s="93">
        <f>E751*2.2</f>
        <v>2.2000000000000002</v>
      </c>
      <c r="K751" s="91">
        <f t="shared" ref="K751" si="500">J751*I751</f>
        <v>271.74400000000003</v>
      </c>
      <c r="L751" s="61">
        <f t="shared" ref="L751" si="501">K751+H751</f>
        <v>271.74400000000003</v>
      </c>
    </row>
    <row r="752" spans="1:12" ht="45" x14ac:dyDescent="0.25">
      <c r="A752" s="19">
        <v>2</v>
      </c>
      <c r="B752" s="55" t="s">
        <v>1934</v>
      </c>
      <c r="C752" s="111">
        <v>1</v>
      </c>
      <c r="D752" s="96">
        <v>0</v>
      </c>
      <c r="E752" s="102">
        <f t="shared" si="497"/>
        <v>1</v>
      </c>
      <c r="F752" s="98" t="s">
        <v>5</v>
      </c>
      <c r="G752" s="90"/>
      <c r="H752" s="91">
        <f t="shared" ref="H752:H756" si="502">G752*E752</f>
        <v>0</v>
      </c>
      <c r="I752" s="92">
        <f t="shared" ref="I752:I756" si="503">L$4</f>
        <v>123.52</v>
      </c>
      <c r="J752" s="93">
        <f>E752*2</f>
        <v>2</v>
      </c>
      <c r="K752" s="91">
        <f t="shared" ref="K752:K756" si="504">J752*I752</f>
        <v>247.04</v>
      </c>
      <c r="L752" s="61">
        <f t="shared" ref="L752:L756" si="505">K752+H752</f>
        <v>247.04</v>
      </c>
    </row>
    <row r="753" spans="1:12" ht="45" x14ac:dyDescent="0.25">
      <c r="A753" s="19">
        <v>3</v>
      </c>
      <c r="B753" s="55" t="s">
        <v>1328</v>
      </c>
      <c r="C753" s="111">
        <v>1</v>
      </c>
      <c r="D753" s="96">
        <v>0</v>
      </c>
      <c r="E753" s="102">
        <f t="shared" si="497"/>
        <v>1</v>
      </c>
      <c r="F753" s="98" t="s">
        <v>5</v>
      </c>
      <c r="G753" s="90"/>
      <c r="H753" s="91">
        <f t="shared" si="502"/>
        <v>0</v>
      </c>
      <c r="I753" s="92">
        <f t="shared" si="503"/>
        <v>123.52</v>
      </c>
      <c r="J753" s="93">
        <f t="shared" ref="J753:J756" si="506">E753*2</f>
        <v>2</v>
      </c>
      <c r="K753" s="91">
        <f t="shared" si="504"/>
        <v>247.04</v>
      </c>
      <c r="L753" s="61">
        <f t="shared" si="505"/>
        <v>247.04</v>
      </c>
    </row>
    <row r="754" spans="1:12" ht="45" x14ac:dyDescent="0.25">
      <c r="A754" s="19">
        <v>4</v>
      </c>
      <c r="B754" s="55" t="s">
        <v>1329</v>
      </c>
      <c r="C754" s="111">
        <v>1</v>
      </c>
      <c r="D754" s="96">
        <v>0</v>
      </c>
      <c r="E754" s="102">
        <f t="shared" si="497"/>
        <v>1</v>
      </c>
      <c r="F754" s="98" t="s">
        <v>5</v>
      </c>
      <c r="G754" s="90"/>
      <c r="H754" s="91">
        <f t="shared" si="502"/>
        <v>0</v>
      </c>
      <c r="I754" s="92">
        <f t="shared" si="503"/>
        <v>123.52</v>
      </c>
      <c r="J754" s="93">
        <f t="shared" si="506"/>
        <v>2</v>
      </c>
      <c r="K754" s="91">
        <f t="shared" si="504"/>
        <v>247.04</v>
      </c>
      <c r="L754" s="61">
        <f t="shared" si="505"/>
        <v>247.04</v>
      </c>
    </row>
    <row r="755" spans="1:12" ht="30" x14ac:dyDescent="0.25">
      <c r="A755" s="19">
        <v>5</v>
      </c>
      <c r="B755" s="55" t="s">
        <v>1330</v>
      </c>
      <c r="C755" s="111">
        <v>1</v>
      </c>
      <c r="D755" s="96">
        <v>0</v>
      </c>
      <c r="E755" s="102">
        <f t="shared" si="497"/>
        <v>1</v>
      </c>
      <c r="F755" s="98" t="s">
        <v>5</v>
      </c>
      <c r="G755" s="90"/>
      <c r="H755" s="91">
        <f t="shared" si="502"/>
        <v>0</v>
      </c>
      <c r="I755" s="92">
        <f t="shared" si="503"/>
        <v>123.52</v>
      </c>
      <c r="J755" s="93">
        <f t="shared" si="506"/>
        <v>2</v>
      </c>
      <c r="K755" s="91">
        <f t="shared" si="504"/>
        <v>247.04</v>
      </c>
      <c r="L755" s="61">
        <f t="shared" si="505"/>
        <v>247.04</v>
      </c>
    </row>
    <row r="756" spans="1:12" ht="30" x14ac:dyDescent="0.25">
      <c r="A756" s="19">
        <v>6</v>
      </c>
      <c r="B756" s="55" t="s">
        <v>1331</v>
      </c>
      <c r="C756" s="111">
        <v>1</v>
      </c>
      <c r="D756" s="96">
        <v>0</v>
      </c>
      <c r="E756" s="102">
        <f t="shared" si="497"/>
        <v>1</v>
      </c>
      <c r="F756" s="98" t="s">
        <v>5</v>
      </c>
      <c r="G756" s="90"/>
      <c r="H756" s="91">
        <f t="shared" si="502"/>
        <v>0</v>
      </c>
      <c r="I756" s="92">
        <f t="shared" si="503"/>
        <v>123.52</v>
      </c>
      <c r="J756" s="93">
        <f t="shared" si="506"/>
        <v>2</v>
      </c>
      <c r="K756" s="91">
        <f t="shared" si="504"/>
        <v>247.04</v>
      </c>
      <c r="L756" s="61">
        <f t="shared" si="505"/>
        <v>247.04</v>
      </c>
    </row>
    <row r="757" spans="1:12" ht="16.5" thickBot="1" x14ac:dyDescent="0.3">
      <c r="A757" s="19"/>
      <c r="B757" s="78"/>
      <c r="C757" s="111"/>
      <c r="D757" s="96"/>
      <c r="E757" s="102"/>
      <c r="F757" s="98"/>
      <c r="G757" s="90"/>
      <c r="H757" s="91"/>
      <c r="I757" s="110"/>
      <c r="J757" s="93"/>
      <c r="K757" s="91"/>
      <c r="L757" s="61"/>
    </row>
    <row r="758" spans="1:12" ht="15.75" customHeight="1" thickBot="1" x14ac:dyDescent="0.3">
      <c r="A758" s="145" t="s">
        <v>1332</v>
      </c>
      <c r="B758" s="146"/>
      <c r="C758" s="135"/>
      <c r="D758" s="136"/>
      <c r="E758" s="137"/>
      <c r="F758" s="138"/>
      <c r="G758" s="139"/>
      <c r="H758" s="99"/>
      <c r="I758" s="100"/>
      <c r="J758" s="101"/>
      <c r="K758" s="92"/>
      <c r="L758" s="30"/>
    </row>
    <row r="759" spans="1:12" ht="75" x14ac:dyDescent="0.25">
      <c r="A759" s="19">
        <v>1</v>
      </c>
      <c r="B759" s="55" t="s">
        <v>1333</v>
      </c>
      <c r="C759" s="111">
        <v>1</v>
      </c>
      <c r="D759" s="96">
        <v>0</v>
      </c>
      <c r="E759" s="102">
        <f t="shared" ref="E759:E760" si="507">C759*(1+D759)</f>
        <v>1</v>
      </c>
      <c r="F759" s="98" t="s">
        <v>5</v>
      </c>
      <c r="G759" s="90"/>
      <c r="H759" s="91">
        <f t="shared" ref="H759:H760" si="508">G759*E759</f>
        <v>0</v>
      </c>
      <c r="I759" s="92">
        <f t="shared" ref="I759:I760" si="509">L$4</f>
        <v>123.52</v>
      </c>
      <c r="J759" s="93">
        <f t="shared" ref="J759:J760" si="510">E759*2</f>
        <v>2</v>
      </c>
      <c r="K759" s="91">
        <f t="shared" ref="K759:K760" si="511">J759*I759</f>
        <v>247.04</v>
      </c>
      <c r="L759" s="61">
        <f t="shared" ref="L759:L760" si="512">K759+H759</f>
        <v>247.04</v>
      </c>
    </row>
    <row r="760" spans="1:12" ht="75" x14ac:dyDescent="0.25">
      <c r="A760" s="19">
        <v>2</v>
      </c>
      <c r="B760" s="55" t="s">
        <v>1334</v>
      </c>
      <c r="C760" s="111">
        <v>1</v>
      </c>
      <c r="D760" s="96">
        <v>0</v>
      </c>
      <c r="E760" s="102">
        <f t="shared" si="507"/>
        <v>1</v>
      </c>
      <c r="F760" s="98" t="s">
        <v>5</v>
      </c>
      <c r="G760" s="90"/>
      <c r="H760" s="91">
        <f t="shared" si="508"/>
        <v>0</v>
      </c>
      <c r="I760" s="92">
        <f t="shared" si="509"/>
        <v>123.52</v>
      </c>
      <c r="J760" s="93">
        <f t="shared" si="510"/>
        <v>2</v>
      </c>
      <c r="K760" s="91">
        <f t="shared" si="511"/>
        <v>247.04</v>
      </c>
      <c r="L760" s="61">
        <f t="shared" si="512"/>
        <v>247.04</v>
      </c>
    </row>
    <row r="761" spans="1:12" ht="16.5" thickBot="1" x14ac:dyDescent="0.3">
      <c r="A761" s="19"/>
      <c r="B761" s="55"/>
      <c r="C761" s="111"/>
      <c r="D761" s="96"/>
      <c r="E761" s="102"/>
      <c r="F761" s="98"/>
      <c r="G761" s="90"/>
      <c r="H761" s="91"/>
      <c r="I761" s="110"/>
      <c r="J761" s="93"/>
      <c r="K761" s="91"/>
      <c r="L761" s="61"/>
    </row>
    <row r="762" spans="1:12" ht="16.5" thickBot="1" x14ac:dyDescent="0.3">
      <c r="A762" s="145" t="s">
        <v>1792</v>
      </c>
      <c r="B762" s="146"/>
      <c r="C762" s="111"/>
      <c r="D762" s="96"/>
      <c r="E762" s="102"/>
      <c r="F762" s="98"/>
      <c r="G762" s="90"/>
      <c r="H762" s="91"/>
      <c r="I762" s="110"/>
      <c r="J762" s="93"/>
      <c r="K762" s="91"/>
      <c r="L762" s="61"/>
    </row>
    <row r="763" spans="1:12" x14ac:dyDescent="0.25">
      <c r="A763" s="19">
        <v>1</v>
      </c>
      <c r="B763" s="78" t="s">
        <v>1757</v>
      </c>
      <c r="C763" s="111">
        <v>4</v>
      </c>
      <c r="D763" s="96">
        <v>0</v>
      </c>
      <c r="E763" s="102">
        <f t="shared" ref="E763:E767" si="513">C763*(1+D763)</f>
        <v>4</v>
      </c>
      <c r="F763" s="98" t="s">
        <v>5</v>
      </c>
      <c r="G763" s="106">
        <v>8.32</v>
      </c>
      <c r="H763" s="91">
        <f t="shared" ref="H763:H767" si="514">G763*E763</f>
        <v>33.28</v>
      </c>
      <c r="I763" s="92">
        <f t="shared" ref="I763:I767" si="515">L$4</f>
        <v>123.52</v>
      </c>
      <c r="J763" s="93">
        <f>E763*0.44</f>
        <v>1.76</v>
      </c>
      <c r="K763" s="91">
        <f t="shared" ref="K763:K767" si="516">J763*I763</f>
        <v>217.39519999999999</v>
      </c>
      <c r="L763" s="61">
        <f t="shared" ref="L763:L767" si="517">K763+H763</f>
        <v>250.67519999999999</v>
      </c>
    </row>
    <row r="764" spans="1:12" x14ac:dyDescent="0.25">
      <c r="A764" s="19">
        <v>2</v>
      </c>
      <c r="B764" s="78" t="s">
        <v>1788</v>
      </c>
      <c r="C764" s="111">
        <v>2</v>
      </c>
      <c r="D764" s="96">
        <v>0</v>
      </c>
      <c r="E764" s="102">
        <f t="shared" si="513"/>
        <v>2</v>
      </c>
      <c r="F764" s="98" t="s">
        <v>5</v>
      </c>
      <c r="G764" s="106">
        <v>148.97999999999999</v>
      </c>
      <c r="H764" s="91">
        <f t="shared" si="514"/>
        <v>297.95999999999998</v>
      </c>
      <c r="I764" s="92">
        <f t="shared" si="515"/>
        <v>123.52</v>
      </c>
      <c r="J764" s="93">
        <f>E764*0.55</f>
        <v>1.1000000000000001</v>
      </c>
      <c r="K764" s="91">
        <f t="shared" si="516"/>
        <v>135.87200000000001</v>
      </c>
      <c r="L764" s="61">
        <f t="shared" si="517"/>
        <v>433.83199999999999</v>
      </c>
    </row>
    <row r="765" spans="1:12" x14ac:dyDescent="0.25">
      <c r="A765" s="19">
        <v>3</v>
      </c>
      <c r="B765" s="78" t="s">
        <v>1779</v>
      </c>
      <c r="C765" s="111">
        <v>2</v>
      </c>
      <c r="D765" s="96">
        <v>0</v>
      </c>
      <c r="E765" s="102">
        <f t="shared" si="513"/>
        <v>2</v>
      </c>
      <c r="F765" s="98" t="s">
        <v>5</v>
      </c>
      <c r="G765" s="106">
        <v>8.1199999999999992</v>
      </c>
      <c r="H765" s="91">
        <f t="shared" si="514"/>
        <v>16.239999999999998</v>
      </c>
      <c r="I765" s="92">
        <f t="shared" si="515"/>
        <v>123.52</v>
      </c>
      <c r="J765" s="93">
        <f>E765*0.44</f>
        <v>0.88</v>
      </c>
      <c r="K765" s="91">
        <f t="shared" si="516"/>
        <v>108.69759999999999</v>
      </c>
      <c r="L765" s="61">
        <f t="shared" si="517"/>
        <v>124.93759999999999</v>
      </c>
    </row>
    <row r="766" spans="1:12" x14ac:dyDescent="0.25">
      <c r="A766" s="19">
        <v>4</v>
      </c>
      <c r="B766" s="78" t="s">
        <v>1789</v>
      </c>
      <c r="C766" s="111">
        <v>4</v>
      </c>
      <c r="D766" s="96">
        <v>0</v>
      </c>
      <c r="E766" s="102">
        <f t="shared" si="513"/>
        <v>4</v>
      </c>
      <c r="F766" s="98" t="s">
        <v>5</v>
      </c>
      <c r="G766" s="106">
        <v>6.44</v>
      </c>
      <c r="H766" s="91">
        <f t="shared" si="514"/>
        <v>25.76</v>
      </c>
      <c r="I766" s="92">
        <f t="shared" si="515"/>
        <v>123.52</v>
      </c>
      <c r="J766" s="93">
        <f>E766*0.44</f>
        <v>1.76</v>
      </c>
      <c r="K766" s="91">
        <f t="shared" si="516"/>
        <v>217.39519999999999</v>
      </c>
      <c r="L766" s="61">
        <f t="shared" si="517"/>
        <v>243.15519999999998</v>
      </c>
    </row>
    <row r="767" spans="1:12" x14ac:dyDescent="0.25">
      <c r="A767" s="19">
        <v>5</v>
      </c>
      <c r="B767" s="78" t="s">
        <v>1790</v>
      </c>
      <c r="C767" s="111">
        <v>4</v>
      </c>
      <c r="D767" s="96">
        <v>0</v>
      </c>
      <c r="E767" s="102">
        <f t="shared" si="513"/>
        <v>4</v>
      </c>
      <c r="F767" s="98" t="s">
        <v>5</v>
      </c>
      <c r="G767" s="90">
        <v>3.53</v>
      </c>
      <c r="H767" s="91">
        <f t="shared" si="514"/>
        <v>14.12</v>
      </c>
      <c r="I767" s="92">
        <f t="shared" si="515"/>
        <v>123.52</v>
      </c>
      <c r="J767" s="93">
        <f>E767*0.724</f>
        <v>2.8959999999999999</v>
      </c>
      <c r="K767" s="91">
        <f t="shared" si="516"/>
        <v>357.71391999999997</v>
      </c>
      <c r="L767" s="61">
        <f t="shared" si="517"/>
        <v>371.83391999999998</v>
      </c>
    </row>
    <row r="768" spans="1:12" ht="16.5" thickBot="1" x14ac:dyDescent="0.3">
      <c r="A768" s="19"/>
      <c r="B768" s="55"/>
      <c r="C768" s="111"/>
      <c r="D768" s="96"/>
      <c r="E768" s="102"/>
      <c r="F768" s="98"/>
      <c r="G768" s="90"/>
      <c r="H768" s="91"/>
      <c r="I768" s="110"/>
      <c r="J768" s="93"/>
      <c r="K768" s="91"/>
      <c r="L768" s="61"/>
    </row>
    <row r="769" spans="1:37" ht="15.75" customHeight="1" thickBot="1" x14ac:dyDescent="0.3">
      <c r="A769" s="145" t="s">
        <v>866</v>
      </c>
      <c r="B769" s="146"/>
      <c r="C769" s="135"/>
      <c r="D769" s="136"/>
      <c r="E769" s="137"/>
      <c r="F769" s="138"/>
      <c r="G769" s="139"/>
      <c r="H769" s="99"/>
      <c r="I769" s="100"/>
      <c r="J769" s="101"/>
      <c r="K769" s="92"/>
      <c r="L769" s="30"/>
    </row>
    <row r="770" spans="1:37" s="16" customFormat="1" ht="60" x14ac:dyDescent="0.25">
      <c r="A770" s="15">
        <v>1</v>
      </c>
      <c r="B770" s="95" t="s">
        <v>1335</v>
      </c>
      <c r="C770" s="111">
        <v>1</v>
      </c>
      <c r="D770" s="96">
        <v>0</v>
      </c>
      <c r="E770" s="102">
        <f t="shared" ref="E770" si="518">C770*(1+D770)</f>
        <v>1</v>
      </c>
      <c r="F770" s="98" t="s">
        <v>5</v>
      </c>
      <c r="G770" s="90"/>
      <c r="H770" s="91">
        <f t="shared" ref="H770:H775" si="519">G770*E770</f>
        <v>0</v>
      </c>
      <c r="I770" s="92">
        <f t="shared" ref="I770:I775" si="520">L$4</f>
        <v>123.52</v>
      </c>
      <c r="J770" s="93">
        <f>E770*5</f>
        <v>5</v>
      </c>
      <c r="K770" s="91">
        <f t="shared" ref="K770:K775" si="521">J770*I770</f>
        <v>617.6</v>
      </c>
      <c r="L770" s="61">
        <f t="shared" ref="L770:L775" si="522">K770+H770</f>
        <v>617.6</v>
      </c>
      <c r="M770" s="12"/>
      <c r="N770" s="12"/>
      <c r="O770" s="12"/>
      <c r="P770" s="12"/>
      <c r="Q770" s="12"/>
      <c r="R770" s="12"/>
      <c r="S770" s="12"/>
      <c r="T770" s="12"/>
      <c r="U770" s="12"/>
      <c r="V770" s="12"/>
      <c r="W770" s="12"/>
      <c r="X770" s="12"/>
      <c r="Y770" s="12"/>
      <c r="Z770" s="12"/>
      <c r="AA770" s="12"/>
      <c r="AB770" s="12"/>
      <c r="AC770" s="12"/>
      <c r="AD770" s="12"/>
      <c r="AE770" s="12"/>
      <c r="AF770" s="12"/>
      <c r="AG770" s="12"/>
      <c r="AH770" s="12"/>
      <c r="AI770" s="12"/>
      <c r="AJ770" s="12"/>
      <c r="AK770" s="12"/>
    </row>
    <row r="771" spans="1:37" s="12" customFormat="1" ht="15.75" customHeight="1" x14ac:dyDescent="0.25">
      <c r="A771" s="15">
        <v>2</v>
      </c>
      <c r="B771" s="22" t="s">
        <v>861</v>
      </c>
      <c r="C771" s="140">
        <v>1</v>
      </c>
      <c r="D771" s="96">
        <v>0</v>
      </c>
      <c r="E771" s="102">
        <f t="shared" ref="E771:E775" si="523">C771*(1+D771)</f>
        <v>1</v>
      </c>
      <c r="F771" s="98" t="s">
        <v>5</v>
      </c>
      <c r="G771" s="90"/>
      <c r="H771" s="91">
        <f t="shared" si="519"/>
        <v>0</v>
      </c>
      <c r="I771" s="92">
        <f t="shared" si="520"/>
        <v>123.52</v>
      </c>
      <c r="J771" s="93">
        <f>E771*2.3</f>
        <v>2.2999999999999998</v>
      </c>
      <c r="K771" s="91">
        <f t="shared" si="521"/>
        <v>284.09599999999995</v>
      </c>
      <c r="L771" s="61">
        <f t="shared" si="522"/>
        <v>284.09599999999995</v>
      </c>
    </row>
    <row r="772" spans="1:37" s="12" customFormat="1" ht="15.75" customHeight="1" x14ac:dyDescent="0.25">
      <c r="A772" s="15">
        <v>3</v>
      </c>
      <c r="B772" s="22" t="s">
        <v>862</v>
      </c>
      <c r="C772" s="140">
        <v>1</v>
      </c>
      <c r="D772" s="96">
        <v>0</v>
      </c>
      <c r="E772" s="102">
        <f t="shared" si="523"/>
        <v>1</v>
      </c>
      <c r="F772" s="98" t="s">
        <v>5</v>
      </c>
      <c r="G772" s="90"/>
      <c r="H772" s="91">
        <f t="shared" si="519"/>
        <v>0</v>
      </c>
      <c r="I772" s="92">
        <f t="shared" si="520"/>
        <v>123.52</v>
      </c>
      <c r="J772" s="93">
        <f>E772*2.8</f>
        <v>2.8</v>
      </c>
      <c r="K772" s="91">
        <f t="shared" si="521"/>
        <v>345.85599999999999</v>
      </c>
      <c r="L772" s="61">
        <f t="shared" si="522"/>
        <v>345.85599999999999</v>
      </c>
    </row>
    <row r="773" spans="1:37" s="12" customFormat="1" ht="15.75" customHeight="1" x14ac:dyDescent="0.25">
      <c r="A773" s="15">
        <v>4</v>
      </c>
      <c r="B773" s="22" t="s">
        <v>863</v>
      </c>
      <c r="C773" s="140">
        <v>1</v>
      </c>
      <c r="D773" s="96">
        <v>0</v>
      </c>
      <c r="E773" s="102">
        <f t="shared" si="523"/>
        <v>1</v>
      </c>
      <c r="F773" s="98" t="s">
        <v>5</v>
      </c>
      <c r="G773" s="90"/>
      <c r="H773" s="91">
        <f t="shared" si="519"/>
        <v>0</v>
      </c>
      <c r="I773" s="92">
        <f t="shared" si="520"/>
        <v>123.52</v>
      </c>
      <c r="J773" s="93">
        <f>E773*4</f>
        <v>4</v>
      </c>
      <c r="K773" s="91">
        <f t="shared" si="521"/>
        <v>494.08</v>
      </c>
      <c r="L773" s="61">
        <f t="shared" si="522"/>
        <v>494.08</v>
      </c>
    </row>
    <row r="774" spans="1:37" s="12" customFormat="1" ht="15.75" customHeight="1" x14ac:dyDescent="0.25">
      <c r="A774" s="15">
        <v>5</v>
      </c>
      <c r="B774" s="22" t="s">
        <v>864</v>
      </c>
      <c r="C774" s="140">
        <v>1</v>
      </c>
      <c r="D774" s="96">
        <v>0</v>
      </c>
      <c r="E774" s="102">
        <f t="shared" si="523"/>
        <v>1</v>
      </c>
      <c r="F774" s="98" t="s">
        <v>5</v>
      </c>
      <c r="G774" s="90"/>
      <c r="H774" s="91">
        <f t="shared" si="519"/>
        <v>0</v>
      </c>
      <c r="I774" s="92">
        <f t="shared" si="520"/>
        <v>123.52</v>
      </c>
      <c r="J774" s="93">
        <f>E774*5</f>
        <v>5</v>
      </c>
      <c r="K774" s="91">
        <f t="shared" si="521"/>
        <v>617.6</v>
      </c>
      <c r="L774" s="61">
        <f t="shared" si="522"/>
        <v>617.6</v>
      </c>
    </row>
    <row r="775" spans="1:37" s="12" customFormat="1" ht="15.75" customHeight="1" x14ac:dyDescent="0.25">
      <c r="A775" s="15">
        <v>6</v>
      </c>
      <c r="B775" s="22" t="s">
        <v>865</v>
      </c>
      <c r="C775" s="140">
        <v>1</v>
      </c>
      <c r="D775" s="96">
        <v>0</v>
      </c>
      <c r="E775" s="102">
        <f t="shared" si="523"/>
        <v>1</v>
      </c>
      <c r="F775" s="98" t="s">
        <v>5</v>
      </c>
      <c r="G775" s="90"/>
      <c r="H775" s="91">
        <f t="shared" si="519"/>
        <v>0</v>
      </c>
      <c r="I775" s="92">
        <f t="shared" si="520"/>
        <v>123.52</v>
      </c>
      <c r="J775" s="93">
        <f>E775*2.3</f>
        <v>2.2999999999999998</v>
      </c>
      <c r="K775" s="91">
        <f t="shared" si="521"/>
        <v>284.09599999999995</v>
      </c>
      <c r="L775" s="61">
        <f t="shared" si="522"/>
        <v>284.09599999999995</v>
      </c>
    </row>
    <row r="776" spans="1:37" s="12" customFormat="1" ht="15.75" customHeight="1" thickBot="1" x14ac:dyDescent="0.3">
      <c r="A776" s="15"/>
      <c r="B776" s="22"/>
      <c r="C776" s="135"/>
      <c r="D776" s="136"/>
      <c r="E776" s="137"/>
      <c r="F776" s="138"/>
      <c r="G776" s="139"/>
      <c r="H776" s="73"/>
      <c r="I776" s="74"/>
      <c r="J776" s="75"/>
      <c r="K776" s="73"/>
      <c r="L776" s="76"/>
    </row>
    <row r="777" spans="1:37" ht="15.75" customHeight="1" thickBot="1" x14ac:dyDescent="0.3">
      <c r="A777" s="145" t="s">
        <v>806</v>
      </c>
      <c r="B777" s="146"/>
      <c r="C777" s="135"/>
      <c r="D777" s="136"/>
      <c r="E777" s="137"/>
      <c r="F777" s="138"/>
      <c r="G777" s="139"/>
      <c r="H777" s="99"/>
      <c r="I777" s="100"/>
      <c r="J777" s="101"/>
      <c r="K777" s="92"/>
      <c r="L777" s="30"/>
    </row>
    <row r="778" spans="1:37" s="12" customFormat="1" ht="15.75" customHeight="1" x14ac:dyDescent="0.25">
      <c r="A778" s="15">
        <v>1</v>
      </c>
      <c r="B778" s="22" t="s">
        <v>1487</v>
      </c>
      <c r="C778" s="140">
        <v>1</v>
      </c>
      <c r="D778" s="96">
        <v>0</v>
      </c>
      <c r="E778" s="102">
        <f t="shared" ref="E778" si="524">C778*(1+D778)</f>
        <v>1</v>
      </c>
      <c r="F778" s="98" t="s">
        <v>5</v>
      </c>
      <c r="G778" s="90"/>
      <c r="H778" s="91">
        <f t="shared" ref="H778" si="525">G778*E778</f>
        <v>0</v>
      </c>
      <c r="I778" s="92">
        <f t="shared" ref="I778" si="526">L$4</f>
        <v>123.52</v>
      </c>
      <c r="J778" s="93">
        <f>E778*4.5</f>
        <v>4.5</v>
      </c>
      <c r="K778" s="91">
        <f t="shared" ref="K778" si="527">J778*I778</f>
        <v>555.84</v>
      </c>
      <c r="L778" s="61">
        <f t="shared" ref="L778" si="528">K778+H778</f>
        <v>555.84</v>
      </c>
    </row>
    <row r="779" spans="1:37" s="12" customFormat="1" ht="15.75" customHeight="1" x14ac:dyDescent="0.25">
      <c r="A779" s="15">
        <v>2</v>
      </c>
      <c r="B779" s="22" t="s">
        <v>1488</v>
      </c>
      <c r="C779" s="140">
        <v>1</v>
      </c>
      <c r="D779" s="96">
        <v>0</v>
      </c>
      <c r="E779" s="102">
        <f t="shared" ref="E779:E810" si="529">C779*(1+D779)</f>
        <v>1</v>
      </c>
      <c r="F779" s="98" t="s">
        <v>5</v>
      </c>
      <c r="G779" s="90"/>
      <c r="H779" s="91">
        <f t="shared" ref="H779" si="530">G779*E779</f>
        <v>0</v>
      </c>
      <c r="I779" s="92">
        <f t="shared" ref="I779" si="531">L$4</f>
        <v>123.52</v>
      </c>
      <c r="J779" s="93">
        <f>E779*4.5</f>
        <v>4.5</v>
      </c>
      <c r="K779" s="91">
        <f t="shared" ref="K779" si="532">J779*I779</f>
        <v>555.84</v>
      </c>
      <c r="L779" s="61">
        <f t="shared" ref="L779" si="533">K779+H779</f>
        <v>555.84</v>
      </c>
    </row>
    <row r="780" spans="1:37" s="12" customFormat="1" ht="15.75" customHeight="1" x14ac:dyDescent="0.25">
      <c r="A780" s="15">
        <v>3</v>
      </c>
      <c r="B780" s="22" t="s">
        <v>1489</v>
      </c>
      <c r="C780" s="140">
        <v>1</v>
      </c>
      <c r="D780" s="96">
        <v>0</v>
      </c>
      <c r="E780" s="102">
        <f t="shared" si="529"/>
        <v>1</v>
      </c>
      <c r="F780" s="98" t="s">
        <v>5</v>
      </c>
      <c r="G780" s="90"/>
      <c r="H780" s="91">
        <f t="shared" ref="H780" si="534">G780*E780</f>
        <v>0</v>
      </c>
      <c r="I780" s="92">
        <f t="shared" ref="I780" si="535">L$4</f>
        <v>123.52</v>
      </c>
      <c r="J780" s="93">
        <f>E780*1</f>
        <v>1</v>
      </c>
      <c r="K780" s="91">
        <f t="shared" ref="K780" si="536">J780*I780</f>
        <v>123.52</v>
      </c>
      <c r="L780" s="61">
        <f t="shared" ref="L780" si="537">K780+H780</f>
        <v>123.52</v>
      </c>
    </row>
    <row r="781" spans="1:37" s="12" customFormat="1" ht="15.75" customHeight="1" x14ac:dyDescent="0.25">
      <c r="A781" s="15">
        <v>4</v>
      </c>
      <c r="B781" s="22" t="s">
        <v>1490</v>
      </c>
      <c r="C781" s="140">
        <v>1</v>
      </c>
      <c r="D781" s="96">
        <v>0</v>
      </c>
      <c r="E781" s="102">
        <f t="shared" si="529"/>
        <v>1</v>
      </c>
      <c r="F781" s="98" t="s">
        <v>5</v>
      </c>
      <c r="G781" s="90"/>
      <c r="H781" s="91">
        <f t="shared" ref="H781" si="538">G781*E781</f>
        <v>0</v>
      </c>
      <c r="I781" s="92">
        <f t="shared" ref="I781" si="539">L$4</f>
        <v>123.52</v>
      </c>
      <c r="J781" s="93">
        <f>E781*1</f>
        <v>1</v>
      </c>
      <c r="K781" s="91">
        <f t="shared" ref="K781" si="540">J781*I781</f>
        <v>123.52</v>
      </c>
      <c r="L781" s="61">
        <f t="shared" ref="L781" si="541">K781+H781</f>
        <v>123.52</v>
      </c>
    </row>
    <row r="782" spans="1:37" s="12" customFormat="1" ht="15.75" customHeight="1" x14ac:dyDescent="0.25">
      <c r="A782" s="15">
        <v>5</v>
      </c>
      <c r="B782" s="22" t="s">
        <v>1491</v>
      </c>
      <c r="C782" s="140">
        <v>1</v>
      </c>
      <c r="D782" s="96">
        <v>0</v>
      </c>
      <c r="E782" s="102">
        <f t="shared" si="529"/>
        <v>1</v>
      </c>
      <c r="F782" s="98" t="s">
        <v>5</v>
      </c>
      <c r="G782" s="90"/>
      <c r="H782" s="91">
        <f t="shared" ref="H782:H808" si="542">G782*E782</f>
        <v>0</v>
      </c>
      <c r="I782" s="92">
        <f t="shared" ref="I782:I808" si="543">L$4</f>
        <v>123.52</v>
      </c>
      <c r="J782" s="93">
        <f>E782*3.5</f>
        <v>3.5</v>
      </c>
      <c r="K782" s="91">
        <f t="shared" ref="K782:K808" si="544">J782*I782</f>
        <v>432.32</v>
      </c>
      <c r="L782" s="61">
        <f t="shared" ref="L782:L808" si="545">K782+H782</f>
        <v>432.32</v>
      </c>
    </row>
    <row r="783" spans="1:37" s="12" customFormat="1" ht="15.75" customHeight="1" x14ac:dyDescent="0.25">
      <c r="A783" s="15">
        <v>6</v>
      </c>
      <c r="B783" s="22" t="s">
        <v>1492</v>
      </c>
      <c r="C783" s="140">
        <v>1</v>
      </c>
      <c r="D783" s="96">
        <v>0</v>
      </c>
      <c r="E783" s="102">
        <f t="shared" si="529"/>
        <v>1</v>
      </c>
      <c r="F783" s="98" t="s">
        <v>5</v>
      </c>
      <c r="G783" s="90"/>
      <c r="H783" s="91">
        <f t="shared" si="542"/>
        <v>0</v>
      </c>
      <c r="I783" s="92">
        <f t="shared" si="543"/>
        <v>123.52</v>
      </c>
      <c r="J783" s="93">
        <f>E783*3.5</f>
        <v>3.5</v>
      </c>
      <c r="K783" s="91">
        <f t="shared" si="544"/>
        <v>432.32</v>
      </c>
      <c r="L783" s="61">
        <f t="shared" si="545"/>
        <v>432.32</v>
      </c>
    </row>
    <row r="784" spans="1:37" s="12" customFormat="1" ht="15.75" customHeight="1" x14ac:dyDescent="0.25">
      <c r="A784" s="15">
        <v>7</v>
      </c>
      <c r="B784" s="22" t="s">
        <v>1493</v>
      </c>
      <c r="C784" s="140">
        <v>1</v>
      </c>
      <c r="D784" s="96">
        <v>0</v>
      </c>
      <c r="E784" s="102">
        <f t="shared" si="529"/>
        <v>1</v>
      </c>
      <c r="F784" s="98" t="s">
        <v>5</v>
      </c>
      <c r="G784" s="90"/>
      <c r="H784" s="91">
        <f t="shared" si="542"/>
        <v>0</v>
      </c>
      <c r="I784" s="92">
        <f t="shared" si="543"/>
        <v>123.52</v>
      </c>
      <c r="J784" s="93">
        <f>E784*1.1</f>
        <v>1.1000000000000001</v>
      </c>
      <c r="K784" s="91">
        <f t="shared" si="544"/>
        <v>135.87200000000001</v>
      </c>
      <c r="L784" s="61">
        <f t="shared" si="545"/>
        <v>135.87200000000001</v>
      </c>
    </row>
    <row r="785" spans="1:12" s="12" customFormat="1" ht="15.75" customHeight="1" x14ac:dyDescent="0.25">
      <c r="A785" s="15">
        <v>8</v>
      </c>
      <c r="B785" s="22" t="s">
        <v>1494</v>
      </c>
      <c r="C785" s="140">
        <v>1</v>
      </c>
      <c r="D785" s="96">
        <v>0</v>
      </c>
      <c r="E785" s="102">
        <f t="shared" si="529"/>
        <v>1</v>
      </c>
      <c r="F785" s="98" t="s">
        <v>5</v>
      </c>
      <c r="G785" s="90"/>
      <c r="H785" s="91">
        <f t="shared" si="542"/>
        <v>0</v>
      </c>
      <c r="I785" s="92">
        <f t="shared" si="543"/>
        <v>123.52</v>
      </c>
      <c r="J785" s="93">
        <f t="shared" ref="J785:J786" si="546">E785*1</f>
        <v>1</v>
      </c>
      <c r="K785" s="91">
        <f t="shared" si="544"/>
        <v>123.52</v>
      </c>
      <c r="L785" s="61">
        <f t="shared" si="545"/>
        <v>123.52</v>
      </c>
    </row>
    <row r="786" spans="1:12" s="12" customFormat="1" ht="15.75" customHeight="1" x14ac:dyDescent="0.25">
      <c r="A786" s="15">
        <v>9</v>
      </c>
      <c r="B786" s="22" t="s">
        <v>1495</v>
      </c>
      <c r="C786" s="140">
        <v>1</v>
      </c>
      <c r="D786" s="96">
        <v>0</v>
      </c>
      <c r="E786" s="102">
        <f t="shared" si="529"/>
        <v>1</v>
      </c>
      <c r="F786" s="98" t="s">
        <v>5</v>
      </c>
      <c r="G786" s="90"/>
      <c r="H786" s="91">
        <f t="shared" si="542"/>
        <v>0</v>
      </c>
      <c r="I786" s="92">
        <f t="shared" si="543"/>
        <v>123.52</v>
      </c>
      <c r="J786" s="93">
        <f t="shared" si="546"/>
        <v>1</v>
      </c>
      <c r="K786" s="91">
        <f t="shared" si="544"/>
        <v>123.52</v>
      </c>
      <c r="L786" s="61">
        <f t="shared" si="545"/>
        <v>123.52</v>
      </c>
    </row>
    <row r="787" spans="1:12" s="12" customFormat="1" ht="15.75" customHeight="1" x14ac:dyDescent="0.25">
      <c r="A787" s="15">
        <v>10</v>
      </c>
      <c r="B787" s="22" t="s">
        <v>1496</v>
      </c>
      <c r="C787" s="140">
        <v>1</v>
      </c>
      <c r="D787" s="96">
        <v>0</v>
      </c>
      <c r="E787" s="102">
        <f t="shared" si="529"/>
        <v>1</v>
      </c>
      <c r="F787" s="98" t="s">
        <v>5</v>
      </c>
      <c r="G787" s="90"/>
      <c r="H787" s="91">
        <f t="shared" ref="H787:H789" si="547">G787*E787</f>
        <v>0</v>
      </c>
      <c r="I787" s="92">
        <f t="shared" ref="I787:I789" si="548">L$4</f>
        <v>123.52</v>
      </c>
      <c r="J787" s="93">
        <f t="shared" ref="J787:J788" si="549">E787*3.5</f>
        <v>3.5</v>
      </c>
      <c r="K787" s="91">
        <f t="shared" ref="K787:K789" si="550">J787*I787</f>
        <v>432.32</v>
      </c>
      <c r="L787" s="61">
        <f t="shared" ref="L787:L789" si="551">K787+H787</f>
        <v>432.32</v>
      </c>
    </row>
    <row r="788" spans="1:12" s="12" customFormat="1" ht="15.75" customHeight="1" x14ac:dyDescent="0.25">
      <c r="A788" s="15">
        <v>11</v>
      </c>
      <c r="B788" s="22" t="s">
        <v>1497</v>
      </c>
      <c r="C788" s="140">
        <v>1</v>
      </c>
      <c r="D788" s="96">
        <v>0</v>
      </c>
      <c r="E788" s="102">
        <f t="shared" si="529"/>
        <v>1</v>
      </c>
      <c r="F788" s="98" t="s">
        <v>5</v>
      </c>
      <c r="G788" s="90"/>
      <c r="H788" s="91">
        <f t="shared" si="547"/>
        <v>0</v>
      </c>
      <c r="I788" s="92">
        <f t="shared" si="548"/>
        <v>123.52</v>
      </c>
      <c r="J788" s="93">
        <f t="shared" si="549"/>
        <v>3.5</v>
      </c>
      <c r="K788" s="91">
        <f t="shared" si="550"/>
        <v>432.32</v>
      </c>
      <c r="L788" s="61">
        <f t="shared" si="551"/>
        <v>432.32</v>
      </c>
    </row>
    <row r="789" spans="1:12" s="12" customFormat="1" ht="15.75" customHeight="1" x14ac:dyDescent="0.25">
      <c r="A789" s="15">
        <v>12</v>
      </c>
      <c r="B789" s="22" t="s">
        <v>1498</v>
      </c>
      <c r="C789" s="140">
        <v>1</v>
      </c>
      <c r="D789" s="96">
        <v>0</v>
      </c>
      <c r="E789" s="102">
        <f t="shared" si="529"/>
        <v>1</v>
      </c>
      <c r="F789" s="98" t="s">
        <v>5</v>
      </c>
      <c r="G789" s="90"/>
      <c r="H789" s="91">
        <f t="shared" si="547"/>
        <v>0</v>
      </c>
      <c r="I789" s="92">
        <f t="shared" si="548"/>
        <v>123.52</v>
      </c>
      <c r="J789" s="93">
        <f>E789*1</f>
        <v>1</v>
      </c>
      <c r="K789" s="91">
        <f t="shared" si="550"/>
        <v>123.52</v>
      </c>
      <c r="L789" s="61">
        <f t="shared" si="551"/>
        <v>123.52</v>
      </c>
    </row>
    <row r="790" spans="1:12" s="12" customFormat="1" ht="15.75" customHeight="1" x14ac:dyDescent="0.25">
      <c r="A790" s="15">
        <v>13</v>
      </c>
      <c r="B790" s="22" t="s">
        <v>1499</v>
      </c>
      <c r="C790" s="140">
        <v>1</v>
      </c>
      <c r="D790" s="96">
        <v>0</v>
      </c>
      <c r="E790" s="102">
        <f t="shared" si="529"/>
        <v>1</v>
      </c>
      <c r="F790" s="98" t="s">
        <v>5</v>
      </c>
      <c r="G790" s="90"/>
      <c r="H790" s="91">
        <f t="shared" si="542"/>
        <v>0</v>
      </c>
      <c r="I790" s="92">
        <f t="shared" si="543"/>
        <v>123.52</v>
      </c>
      <c r="J790" s="93">
        <f t="shared" ref="J790:J791" si="552">E790*3.5</f>
        <v>3.5</v>
      </c>
      <c r="K790" s="91">
        <f t="shared" si="544"/>
        <v>432.32</v>
      </c>
      <c r="L790" s="61">
        <f t="shared" si="545"/>
        <v>432.32</v>
      </c>
    </row>
    <row r="791" spans="1:12" s="12" customFormat="1" ht="15.75" customHeight="1" x14ac:dyDescent="0.25">
      <c r="A791" s="15">
        <v>14</v>
      </c>
      <c r="B791" s="22" t="s">
        <v>1500</v>
      </c>
      <c r="C791" s="140">
        <v>1</v>
      </c>
      <c r="D791" s="96">
        <v>0</v>
      </c>
      <c r="E791" s="102">
        <f t="shared" si="529"/>
        <v>1</v>
      </c>
      <c r="F791" s="98" t="s">
        <v>5</v>
      </c>
      <c r="G791" s="90"/>
      <c r="H791" s="91">
        <f t="shared" si="542"/>
        <v>0</v>
      </c>
      <c r="I791" s="92">
        <f t="shared" si="543"/>
        <v>123.52</v>
      </c>
      <c r="J791" s="93">
        <f t="shared" si="552"/>
        <v>3.5</v>
      </c>
      <c r="K791" s="91">
        <f t="shared" si="544"/>
        <v>432.32</v>
      </c>
      <c r="L791" s="61">
        <f t="shared" si="545"/>
        <v>432.32</v>
      </c>
    </row>
    <row r="792" spans="1:12" s="12" customFormat="1" ht="15.75" customHeight="1" x14ac:dyDescent="0.25">
      <c r="A792" s="15">
        <v>15</v>
      </c>
      <c r="B792" s="22" t="s">
        <v>1501</v>
      </c>
      <c r="C792" s="140">
        <v>1</v>
      </c>
      <c r="D792" s="96">
        <v>0</v>
      </c>
      <c r="E792" s="102">
        <f t="shared" si="529"/>
        <v>1</v>
      </c>
      <c r="F792" s="98" t="s">
        <v>5</v>
      </c>
      <c r="G792" s="90"/>
      <c r="H792" s="91">
        <f t="shared" ref="H792" si="553">G792*E792</f>
        <v>0</v>
      </c>
      <c r="I792" s="92">
        <f t="shared" ref="I792" si="554">L$4</f>
        <v>123.52</v>
      </c>
      <c r="J792" s="93">
        <f t="shared" ref="J792" si="555">E792*1</f>
        <v>1</v>
      </c>
      <c r="K792" s="91">
        <f t="shared" ref="K792" si="556">J792*I792</f>
        <v>123.52</v>
      </c>
      <c r="L792" s="61">
        <f t="shared" ref="L792" si="557">K792+H792</f>
        <v>123.52</v>
      </c>
    </row>
    <row r="793" spans="1:12" s="12" customFormat="1" ht="15.75" customHeight="1" x14ac:dyDescent="0.25">
      <c r="A793" s="15">
        <v>16</v>
      </c>
      <c r="B793" s="22" t="s">
        <v>1502</v>
      </c>
      <c r="C793" s="140">
        <v>1</v>
      </c>
      <c r="D793" s="96">
        <v>0</v>
      </c>
      <c r="E793" s="102">
        <f t="shared" si="529"/>
        <v>1</v>
      </c>
      <c r="F793" s="98" t="s">
        <v>5</v>
      </c>
      <c r="G793" s="90"/>
      <c r="H793" s="91">
        <f t="shared" si="542"/>
        <v>0</v>
      </c>
      <c r="I793" s="92">
        <f t="shared" si="543"/>
        <v>123.52</v>
      </c>
      <c r="J793" s="93">
        <f t="shared" ref="J793:J794" si="558">E793*1</f>
        <v>1</v>
      </c>
      <c r="K793" s="91">
        <f t="shared" si="544"/>
        <v>123.52</v>
      </c>
      <c r="L793" s="61">
        <f t="shared" si="545"/>
        <v>123.52</v>
      </c>
    </row>
    <row r="794" spans="1:12" s="12" customFormat="1" ht="15.75" customHeight="1" x14ac:dyDescent="0.25">
      <c r="A794" s="15">
        <v>17</v>
      </c>
      <c r="B794" s="22" t="s">
        <v>1503</v>
      </c>
      <c r="C794" s="140">
        <v>1</v>
      </c>
      <c r="D794" s="96">
        <v>0</v>
      </c>
      <c r="E794" s="102">
        <f t="shared" si="529"/>
        <v>1</v>
      </c>
      <c r="F794" s="98" t="s">
        <v>5</v>
      </c>
      <c r="G794" s="90"/>
      <c r="H794" s="91">
        <f t="shared" si="542"/>
        <v>0</v>
      </c>
      <c r="I794" s="92">
        <f t="shared" si="543"/>
        <v>123.52</v>
      </c>
      <c r="J794" s="93">
        <f t="shared" si="558"/>
        <v>1</v>
      </c>
      <c r="K794" s="91">
        <f t="shared" si="544"/>
        <v>123.52</v>
      </c>
      <c r="L794" s="61">
        <f t="shared" si="545"/>
        <v>123.52</v>
      </c>
    </row>
    <row r="795" spans="1:12" s="12" customFormat="1" ht="15.75" customHeight="1" x14ac:dyDescent="0.25">
      <c r="A795" s="15">
        <v>18</v>
      </c>
      <c r="B795" s="22" t="s">
        <v>1504</v>
      </c>
      <c r="C795" s="140">
        <v>1</v>
      </c>
      <c r="D795" s="96">
        <v>0</v>
      </c>
      <c r="E795" s="102">
        <f t="shared" si="529"/>
        <v>1</v>
      </c>
      <c r="F795" s="98" t="s">
        <v>5</v>
      </c>
      <c r="G795" s="90"/>
      <c r="H795" s="91">
        <f t="shared" si="542"/>
        <v>0</v>
      </c>
      <c r="I795" s="92">
        <f t="shared" si="543"/>
        <v>123.52</v>
      </c>
      <c r="J795" s="93">
        <f t="shared" ref="J795:J798" si="559">E795*3.5</f>
        <v>3.5</v>
      </c>
      <c r="K795" s="91">
        <f t="shared" si="544"/>
        <v>432.32</v>
      </c>
      <c r="L795" s="61">
        <f t="shared" si="545"/>
        <v>432.32</v>
      </c>
    </row>
    <row r="796" spans="1:12" s="12" customFormat="1" ht="15.75" customHeight="1" x14ac:dyDescent="0.25">
      <c r="A796" s="15">
        <v>19</v>
      </c>
      <c r="B796" s="22" t="s">
        <v>1505</v>
      </c>
      <c r="C796" s="140">
        <v>1</v>
      </c>
      <c r="D796" s="96">
        <v>0</v>
      </c>
      <c r="E796" s="102">
        <f t="shared" si="529"/>
        <v>1</v>
      </c>
      <c r="F796" s="98" t="s">
        <v>5</v>
      </c>
      <c r="G796" s="90"/>
      <c r="H796" s="91">
        <f t="shared" si="542"/>
        <v>0</v>
      </c>
      <c r="I796" s="92">
        <f t="shared" si="543"/>
        <v>123.52</v>
      </c>
      <c r="J796" s="93">
        <f t="shared" si="559"/>
        <v>3.5</v>
      </c>
      <c r="K796" s="91">
        <f t="shared" si="544"/>
        <v>432.32</v>
      </c>
      <c r="L796" s="61">
        <f t="shared" si="545"/>
        <v>432.32</v>
      </c>
    </row>
    <row r="797" spans="1:12" s="12" customFormat="1" ht="15.75" customHeight="1" x14ac:dyDescent="0.25">
      <c r="A797" s="15">
        <v>20</v>
      </c>
      <c r="B797" s="22" t="s">
        <v>1506</v>
      </c>
      <c r="C797" s="140">
        <v>1</v>
      </c>
      <c r="D797" s="96">
        <v>0</v>
      </c>
      <c r="E797" s="102">
        <f t="shared" si="529"/>
        <v>1</v>
      </c>
      <c r="F797" s="98" t="s">
        <v>5</v>
      </c>
      <c r="G797" s="90"/>
      <c r="H797" s="91">
        <f t="shared" si="542"/>
        <v>0</v>
      </c>
      <c r="I797" s="92">
        <f t="shared" si="543"/>
        <v>123.52</v>
      </c>
      <c r="J797" s="93">
        <f t="shared" si="559"/>
        <v>3.5</v>
      </c>
      <c r="K797" s="91">
        <f t="shared" si="544"/>
        <v>432.32</v>
      </c>
      <c r="L797" s="61">
        <f t="shared" si="545"/>
        <v>432.32</v>
      </c>
    </row>
    <row r="798" spans="1:12" s="12" customFormat="1" ht="15.75" customHeight="1" x14ac:dyDescent="0.25">
      <c r="A798" s="15">
        <v>21</v>
      </c>
      <c r="B798" s="22" t="s">
        <v>1507</v>
      </c>
      <c r="C798" s="140">
        <v>1</v>
      </c>
      <c r="D798" s="96">
        <v>0</v>
      </c>
      <c r="E798" s="102">
        <f t="shared" si="529"/>
        <v>1</v>
      </c>
      <c r="F798" s="98" t="s">
        <v>5</v>
      </c>
      <c r="G798" s="90"/>
      <c r="H798" s="91">
        <f t="shared" si="542"/>
        <v>0</v>
      </c>
      <c r="I798" s="92">
        <f t="shared" si="543"/>
        <v>123.52</v>
      </c>
      <c r="J798" s="93">
        <f t="shared" si="559"/>
        <v>3.5</v>
      </c>
      <c r="K798" s="91">
        <f t="shared" si="544"/>
        <v>432.32</v>
      </c>
      <c r="L798" s="61">
        <f t="shared" si="545"/>
        <v>432.32</v>
      </c>
    </row>
    <row r="799" spans="1:12" s="12" customFormat="1" ht="15.75" customHeight="1" x14ac:dyDescent="0.25">
      <c r="A799" s="15">
        <v>22</v>
      </c>
      <c r="B799" s="22" t="s">
        <v>1508</v>
      </c>
      <c r="C799" s="140">
        <v>1</v>
      </c>
      <c r="D799" s="96">
        <v>0</v>
      </c>
      <c r="E799" s="102">
        <f t="shared" si="529"/>
        <v>1</v>
      </c>
      <c r="F799" s="98" t="s">
        <v>5</v>
      </c>
      <c r="G799" s="90"/>
      <c r="H799" s="91">
        <f t="shared" si="542"/>
        <v>0</v>
      </c>
      <c r="I799" s="92">
        <f t="shared" si="543"/>
        <v>123.52</v>
      </c>
      <c r="J799" s="93">
        <f t="shared" ref="J799:J800" si="560">E799*1</f>
        <v>1</v>
      </c>
      <c r="K799" s="91">
        <f t="shared" si="544"/>
        <v>123.52</v>
      </c>
      <c r="L799" s="61">
        <f t="shared" si="545"/>
        <v>123.52</v>
      </c>
    </row>
    <row r="800" spans="1:12" s="12" customFormat="1" ht="15.75" customHeight="1" x14ac:dyDescent="0.25">
      <c r="A800" s="15">
        <v>23</v>
      </c>
      <c r="B800" s="22" t="s">
        <v>1509</v>
      </c>
      <c r="C800" s="140">
        <v>1</v>
      </c>
      <c r="D800" s="96">
        <v>0</v>
      </c>
      <c r="E800" s="102">
        <f t="shared" si="529"/>
        <v>1</v>
      </c>
      <c r="F800" s="98" t="s">
        <v>5</v>
      </c>
      <c r="G800" s="90"/>
      <c r="H800" s="91">
        <f t="shared" si="542"/>
        <v>0</v>
      </c>
      <c r="I800" s="92">
        <f t="shared" si="543"/>
        <v>123.52</v>
      </c>
      <c r="J800" s="93">
        <f t="shared" si="560"/>
        <v>1</v>
      </c>
      <c r="K800" s="91">
        <f t="shared" si="544"/>
        <v>123.52</v>
      </c>
      <c r="L800" s="61">
        <f t="shared" si="545"/>
        <v>123.52</v>
      </c>
    </row>
    <row r="801" spans="1:12" s="12" customFormat="1" ht="15.75" customHeight="1" x14ac:dyDescent="0.25">
      <c r="A801" s="15">
        <v>24</v>
      </c>
      <c r="B801" s="22" t="s">
        <v>1510</v>
      </c>
      <c r="C801" s="140">
        <v>1</v>
      </c>
      <c r="D801" s="96">
        <v>0</v>
      </c>
      <c r="E801" s="102">
        <f t="shared" si="529"/>
        <v>1</v>
      </c>
      <c r="F801" s="98" t="s">
        <v>5</v>
      </c>
      <c r="G801" s="90"/>
      <c r="H801" s="91">
        <f t="shared" ref="H801:H806" si="561">G801*E801</f>
        <v>0</v>
      </c>
      <c r="I801" s="92">
        <f t="shared" ref="I801:I806" si="562">L$4</f>
        <v>123.52</v>
      </c>
      <c r="J801" s="93">
        <f t="shared" ref="J801:J804" si="563">E801*3.5</f>
        <v>3.5</v>
      </c>
      <c r="K801" s="91">
        <f t="shared" ref="K801:K806" si="564">J801*I801</f>
        <v>432.32</v>
      </c>
      <c r="L801" s="61">
        <f t="shared" ref="L801:L806" si="565">K801+H801</f>
        <v>432.32</v>
      </c>
    </row>
    <row r="802" spans="1:12" s="12" customFormat="1" ht="15.75" customHeight="1" x14ac:dyDescent="0.25">
      <c r="A802" s="15">
        <v>25</v>
      </c>
      <c r="B802" s="22" t="s">
        <v>1511</v>
      </c>
      <c r="C802" s="140">
        <v>1</v>
      </c>
      <c r="D802" s="96">
        <v>0</v>
      </c>
      <c r="E802" s="102">
        <f t="shared" si="529"/>
        <v>1</v>
      </c>
      <c r="F802" s="98" t="s">
        <v>5</v>
      </c>
      <c r="G802" s="90"/>
      <c r="H802" s="91">
        <f t="shared" si="561"/>
        <v>0</v>
      </c>
      <c r="I802" s="92">
        <f t="shared" si="562"/>
        <v>123.52</v>
      </c>
      <c r="J802" s="93">
        <f t="shared" si="563"/>
        <v>3.5</v>
      </c>
      <c r="K802" s="91">
        <f t="shared" si="564"/>
        <v>432.32</v>
      </c>
      <c r="L802" s="61">
        <f t="shared" si="565"/>
        <v>432.32</v>
      </c>
    </row>
    <row r="803" spans="1:12" s="12" customFormat="1" ht="15.75" customHeight="1" x14ac:dyDescent="0.25">
      <c r="A803" s="15">
        <v>26</v>
      </c>
      <c r="B803" s="22" t="s">
        <v>1512</v>
      </c>
      <c r="C803" s="140">
        <v>1</v>
      </c>
      <c r="D803" s="96">
        <v>0</v>
      </c>
      <c r="E803" s="102">
        <f t="shared" si="529"/>
        <v>1</v>
      </c>
      <c r="F803" s="98" t="s">
        <v>5</v>
      </c>
      <c r="G803" s="90"/>
      <c r="H803" s="91">
        <f t="shared" si="561"/>
        <v>0</v>
      </c>
      <c r="I803" s="92">
        <f t="shared" si="562"/>
        <v>123.52</v>
      </c>
      <c r="J803" s="93">
        <f t="shared" si="563"/>
        <v>3.5</v>
      </c>
      <c r="K803" s="91">
        <f t="shared" si="564"/>
        <v>432.32</v>
      </c>
      <c r="L803" s="61">
        <f t="shared" si="565"/>
        <v>432.32</v>
      </c>
    </row>
    <row r="804" spans="1:12" s="12" customFormat="1" ht="15.75" customHeight="1" x14ac:dyDescent="0.25">
      <c r="A804" s="15">
        <v>27</v>
      </c>
      <c r="B804" s="22" t="s">
        <v>1513</v>
      </c>
      <c r="C804" s="140">
        <v>1</v>
      </c>
      <c r="D804" s="96">
        <v>0</v>
      </c>
      <c r="E804" s="102">
        <f t="shared" si="529"/>
        <v>1</v>
      </c>
      <c r="F804" s="98" t="s">
        <v>5</v>
      </c>
      <c r="G804" s="90"/>
      <c r="H804" s="91">
        <f t="shared" si="561"/>
        <v>0</v>
      </c>
      <c r="I804" s="92">
        <f t="shared" si="562"/>
        <v>123.52</v>
      </c>
      <c r="J804" s="93">
        <f t="shared" si="563"/>
        <v>3.5</v>
      </c>
      <c r="K804" s="91">
        <f t="shared" si="564"/>
        <v>432.32</v>
      </c>
      <c r="L804" s="61">
        <f t="shared" si="565"/>
        <v>432.32</v>
      </c>
    </row>
    <row r="805" spans="1:12" s="12" customFormat="1" ht="15.75" customHeight="1" x14ac:dyDescent="0.25">
      <c r="A805" s="15">
        <v>28</v>
      </c>
      <c r="B805" s="22" t="s">
        <v>1514</v>
      </c>
      <c r="C805" s="140">
        <v>1</v>
      </c>
      <c r="D805" s="96">
        <v>0</v>
      </c>
      <c r="E805" s="102">
        <f t="shared" si="529"/>
        <v>1</v>
      </c>
      <c r="F805" s="98" t="s">
        <v>5</v>
      </c>
      <c r="G805" s="90"/>
      <c r="H805" s="91">
        <f t="shared" si="561"/>
        <v>0</v>
      </c>
      <c r="I805" s="92">
        <f t="shared" si="562"/>
        <v>123.52</v>
      </c>
      <c r="J805" s="93">
        <f>E805*1</f>
        <v>1</v>
      </c>
      <c r="K805" s="91">
        <f t="shared" si="564"/>
        <v>123.52</v>
      </c>
      <c r="L805" s="61">
        <f t="shared" si="565"/>
        <v>123.52</v>
      </c>
    </row>
    <row r="806" spans="1:12" s="12" customFormat="1" ht="15.75" customHeight="1" x14ac:dyDescent="0.25">
      <c r="A806" s="15">
        <v>29</v>
      </c>
      <c r="B806" s="22" t="s">
        <v>1515</v>
      </c>
      <c r="C806" s="140">
        <v>1</v>
      </c>
      <c r="D806" s="96">
        <v>0</v>
      </c>
      <c r="E806" s="102">
        <f t="shared" si="529"/>
        <v>1</v>
      </c>
      <c r="F806" s="98" t="s">
        <v>5</v>
      </c>
      <c r="G806" s="90"/>
      <c r="H806" s="91">
        <f t="shared" si="561"/>
        <v>0</v>
      </c>
      <c r="I806" s="92">
        <f t="shared" si="562"/>
        <v>123.52</v>
      </c>
      <c r="J806" s="93">
        <f>E806*1.4</f>
        <v>1.4</v>
      </c>
      <c r="K806" s="91">
        <f t="shared" si="564"/>
        <v>172.928</v>
      </c>
      <c r="L806" s="61">
        <f t="shared" si="565"/>
        <v>172.928</v>
      </c>
    </row>
    <row r="807" spans="1:12" s="12" customFormat="1" ht="15.75" customHeight="1" x14ac:dyDescent="0.25">
      <c r="A807" s="15">
        <v>30</v>
      </c>
      <c r="B807" s="22" t="s">
        <v>1516</v>
      </c>
      <c r="C807" s="140">
        <v>1</v>
      </c>
      <c r="D807" s="96">
        <v>0</v>
      </c>
      <c r="E807" s="102">
        <f t="shared" si="529"/>
        <v>1</v>
      </c>
      <c r="F807" s="98" t="s">
        <v>5</v>
      </c>
      <c r="G807" s="90"/>
      <c r="H807" s="91">
        <f t="shared" ref="H807" si="566">G807*E807</f>
        <v>0</v>
      </c>
      <c r="I807" s="92">
        <f t="shared" ref="I807" si="567">L$4</f>
        <v>123.52</v>
      </c>
      <c r="J807" s="93">
        <f>E807*1.1</f>
        <v>1.1000000000000001</v>
      </c>
      <c r="K807" s="91">
        <f t="shared" ref="K807" si="568">J807*I807</f>
        <v>135.87200000000001</v>
      </c>
      <c r="L807" s="61">
        <f t="shared" ref="L807" si="569">K807+H807</f>
        <v>135.87200000000001</v>
      </c>
    </row>
    <row r="808" spans="1:12" s="12" customFormat="1" ht="15.75" customHeight="1" x14ac:dyDescent="0.25">
      <c r="A808" s="15">
        <v>31</v>
      </c>
      <c r="B808" s="22" t="s">
        <v>1517</v>
      </c>
      <c r="C808" s="140">
        <v>1</v>
      </c>
      <c r="D808" s="96">
        <v>0</v>
      </c>
      <c r="E808" s="102">
        <f t="shared" si="529"/>
        <v>1</v>
      </c>
      <c r="F808" s="98" t="s">
        <v>5</v>
      </c>
      <c r="G808" s="90"/>
      <c r="H808" s="91">
        <f t="shared" si="542"/>
        <v>0</v>
      </c>
      <c r="I808" s="92">
        <f t="shared" si="543"/>
        <v>123.52</v>
      </c>
      <c r="J808" s="93">
        <f>E808*1</f>
        <v>1</v>
      </c>
      <c r="K808" s="91">
        <f t="shared" si="544"/>
        <v>123.52</v>
      </c>
      <c r="L808" s="61">
        <f t="shared" si="545"/>
        <v>123.52</v>
      </c>
    </row>
    <row r="809" spans="1:12" s="12" customFormat="1" ht="15.75" customHeight="1" x14ac:dyDescent="0.25">
      <c r="A809" s="15">
        <v>32</v>
      </c>
      <c r="B809" s="22" t="s">
        <v>1518</v>
      </c>
      <c r="C809" s="140">
        <v>1</v>
      </c>
      <c r="D809" s="96">
        <v>0</v>
      </c>
      <c r="E809" s="102">
        <f t="shared" si="529"/>
        <v>1</v>
      </c>
      <c r="F809" s="98" t="s">
        <v>5</v>
      </c>
      <c r="G809" s="90"/>
      <c r="H809" s="91">
        <f t="shared" ref="H809" si="570">G809*E809</f>
        <v>0</v>
      </c>
      <c r="I809" s="92">
        <f t="shared" ref="I809" si="571">L$4</f>
        <v>123.52</v>
      </c>
      <c r="J809" s="93">
        <f>E809*2</f>
        <v>2</v>
      </c>
      <c r="K809" s="91">
        <f t="shared" ref="K809" si="572">J809*I809</f>
        <v>247.04</v>
      </c>
      <c r="L809" s="61">
        <f t="shared" ref="L809" si="573">K809+H809</f>
        <v>247.04</v>
      </c>
    </row>
    <row r="810" spans="1:12" s="12" customFormat="1" ht="15.75" customHeight="1" x14ac:dyDescent="0.25">
      <c r="A810" s="15">
        <v>33</v>
      </c>
      <c r="B810" s="22" t="s">
        <v>1519</v>
      </c>
      <c r="C810" s="140">
        <v>1</v>
      </c>
      <c r="D810" s="96">
        <v>0</v>
      </c>
      <c r="E810" s="102">
        <f t="shared" si="529"/>
        <v>1</v>
      </c>
      <c r="F810" s="98" t="s">
        <v>5</v>
      </c>
      <c r="G810" s="90"/>
      <c r="H810" s="91">
        <f t="shared" ref="H810" si="574">G810*E810</f>
        <v>0</v>
      </c>
      <c r="I810" s="92">
        <f t="shared" ref="I810" si="575">L$4</f>
        <v>123.52</v>
      </c>
      <c r="J810" s="93">
        <f>E810*2</f>
        <v>2</v>
      </c>
      <c r="K810" s="91">
        <f t="shared" ref="K810" si="576">J810*I810</f>
        <v>247.04</v>
      </c>
      <c r="L810" s="61">
        <f t="shared" ref="L810" si="577">K810+H810</f>
        <v>247.04</v>
      </c>
    </row>
    <row r="811" spans="1:12" s="12" customFormat="1" ht="15.75" customHeight="1" thickBot="1" x14ac:dyDescent="0.3">
      <c r="A811" s="15"/>
      <c r="B811" s="22"/>
      <c r="C811" s="135"/>
      <c r="D811" s="136"/>
      <c r="E811" s="137"/>
      <c r="F811" s="138"/>
      <c r="G811" s="139"/>
      <c r="H811" s="73"/>
      <c r="I811" s="74"/>
      <c r="J811" s="75"/>
      <c r="K811" s="73"/>
      <c r="L811" s="76"/>
    </row>
    <row r="812" spans="1:12" ht="15.75" customHeight="1" thickBot="1" x14ac:dyDescent="0.3">
      <c r="A812" s="145" t="s">
        <v>807</v>
      </c>
      <c r="B812" s="146"/>
      <c r="C812" s="111"/>
      <c r="D812" s="136"/>
      <c r="E812" s="137"/>
      <c r="F812" s="138"/>
      <c r="G812" s="139"/>
      <c r="H812" s="99"/>
      <c r="I812" s="100"/>
      <c r="J812" s="101"/>
      <c r="K812" s="92"/>
      <c r="L812" s="30"/>
    </row>
    <row r="813" spans="1:12" s="12" customFormat="1" ht="15.75" customHeight="1" x14ac:dyDescent="0.25">
      <c r="A813" s="15">
        <v>1</v>
      </c>
      <c r="B813" s="22" t="s">
        <v>808</v>
      </c>
      <c r="C813" s="111">
        <v>1</v>
      </c>
      <c r="D813" s="96">
        <v>0</v>
      </c>
      <c r="E813" s="102">
        <f t="shared" ref="E813:E825" si="578">C813*(1+D813)</f>
        <v>1</v>
      </c>
      <c r="F813" s="98" t="s">
        <v>5</v>
      </c>
      <c r="G813" s="90"/>
      <c r="H813" s="91">
        <f t="shared" ref="H813" si="579">G813*E813</f>
        <v>0</v>
      </c>
      <c r="I813" s="92">
        <f t="shared" ref="I813" si="580">L$4</f>
        <v>123.52</v>
      </c>
      <c r="J813" s="93">
        <f>E813*1</f>
        <v>1</v>
      </c>
      <c r="K813" s="91">
        <f t="shared" ref="K813" si="581">J813*I813</f>
        <v>123.52</v>
      </c>
      <c r="L813" s="61">
        <f t="shared" ref="L813" si="582">K813+H813</f>
        <v>123.52</v>
      </c>
    </row>
    <row r="814" spans="1:12" s="12" customFormat="1" ht="15.75" customHeight="1" x14ac:dyDescent="0.25">
      <c r="A814" s="15">
        <v>2</v>
      </c>
      <c r="B814" s="22" t="s">
        <v>809</v>
      </c>
      <c r="C814" s="111">
        <v>3</v>
      </c>
      <c r="D814" s="96">
        <v>0</v>
      </c>
      <c r="E814" s="102">
        <f t="shared" si="578"/>
        <v>3</v>
      </c>
      <c r="F814" s="98" t="s">
        <v>5</v>
      </c>
      <c r="G814" s="90"/>
      <c r="H814" s="91">
        <f t="shared" ref="H814:H819" si="583">G814*E814</f>
        <v>0</v>
      </c>
      <c r="I814" s="92">
        <f t="shared" ref="I814:I819" si="584">L$4</f>
        <v>123.52</v>
      </c>
      <c r="J814" s="93">
        <f t="shared" ref="J814:J817" si="585">E814*1</f>
        <v>3</v>
      </c>
      <c r="K814" s="91">
        <f t="shared" ref="K814:K819" si="586">J814*I814</f>
        <v>370.56</v>
      </c>
      <c r="L814" s="61">
        <f t="shared" ref="L814:L819" si="587">K814+H814</f>
        <v>370.56</v>
      </c>
    </row>
    <row r="815" spans="1:12" s="12" customFormat="1" ht="15.75" customHeight="1" x14ac:dyDescent="0.25">
      <c r="A815" s="15">
        <v>3</v>
      </c>
      <c r="B815" s="22" t="s">
        <v>810</v>
      </c>
      <c r="C815" s="23">
        <v>1</v>
      </c>
      <c r="D815" s="96">
        <v>0</v>
      </c>
      <c r="E815" s="102">
        <f t="shared" si="578"/>
        <v>1</v>
      </c>
      <c r="F815" s="98" t="s">
        <v>5</v>
      </c>
      <c r="G815" s="90"/>
      <c r="H815" s="91">
        <f t="shared" si="583"/>
        <v>0</v>
      </c>
      <c r="I815" s="92">
        <f t="shared" si="584"/>
        <v>123.52</v>
      </c>
      <c r="J815" s="93">
        <f t="shared" si="585"/>
        <v>1</v>
      </c>
      <c r="K815" s="91">
        <f t="shared" si="586"/>
        <v>123.52</v>
      </c>
      <c r="L815" s="61">
        <f t="shared" si="587"/>
        <v>123.52</v>
      </c>
    </row>
    <row r="816" spans="1:12" s="12" customFormat="1" ht="15.75" customHeight="1" x14ac:dyDescent="0.25">
      <c r="A816" s="15">
        <v>4</v>
      </c>
      <c r="B816" s="22" t="s">
        <v>811</v>
      </c>
      <c r="C816" s="23">
        <v>1</v>
      </c>
      <c r="D816" s="96">
        <v>0</v>
      </c>
      <c r="E816" s="102">
        <f t="shared" si="578"/>
        <v>1</v>
      </c>
      <c r="F816" s="98" t="s">
        <v>5</v>
      </c>
      <c r="G816" s="90"/>
      <c r="H816" s="91">
        <f t="shared" si="583"/>
        <v>0</v>
      </c>
      <c r="I816" s="92">
        <f t="shared" si="584"/>
        <v>123.52</v>
      </c>
      <c r="J816" s="93">
        <f t="shared" si="585"/>
        <v>1</v>
      </c>
      <c r="K816" s="91">
        <f t="shared" si="586"/>
        <v>123.52</v>
      </c>
      <c r="L816" s="61">
        <f t="shared" si="587"/>
        <v>123.52</v>
      </c>
    </row>
    <row r="817" spans="1:12" s="12" customFormat="1" ht="15.75" customHeight="1" x14ac:dyDescent="0.25">
      <c r="A817" s="15">
        <v>5</v>
      </c>
      <c r="B817" s="22" t="s">
        <v>812</v>
      </c>
      <c r="C817" s="23">
        <v>1</v>
      </c>
      <c r="D817" s="96">
        <v>0</v>
      </c>
      <c r="E817" s="102">
        <f t="shared" si="578"/>
        <v>1</v>
      </c>
      <c r="F817" s="98" t="s">
        <v>5</v>
      </c>
      <c r="G817" s="90"/>
      <c r="H817" s="91">
        <f t="shared" si="583"/>
        <v>0</v>
      </c>
      <c r="I817" s="92">
        <f t="shared" si="584"/>
        <v>123.52</v>
      </c>
      <c r="J817" s="93">
        <f t="shared" si="585"/>
        <v>1</v>
      </c>
      <c r="K817" s="91">
        <f t="shared" si="586"/>
        <v>123.52</v>
      </c>
      <c r="L817" s="61">
        <f t="shared" si="587"/>
        <v>123.52</v>
      </c>
    </row>
    <row r="818" spans="1:12" s="12" customFormat="1" ht="15.75" customHeight="1" x14ac:dyDescent="0.25">
      <c r="A818" s="15">
        <v>6</v>
      </c>
      <c r="B818" s="22" t="s">
        <v>813</v>
      </c>
      <c r="C818" s="23">
        <v>1</v>
      </c>
      <c r="D818" s="96">
        <v>0</v>
      </c>
      <c r="E818" s="102">
        <f t="shared" si="578"/>
        <v>1</v>
      </c>
      <c r="F818" s="98" t="s">
        <v>5</v>
      </c>
      <c r="G818" s="90"/>
      <c r="H818" s="91">
        <f t="shared" si="583"/>
        <v>0</v>
      </c>
      <c r="I818" s="92">
        <f t="shared" si="584"/>
        <v>123.52</v>
      </c>
      <c r="J818" s="93">
        <f>E818*1.1</f>
        <v>1.1000000000000001</v>
      </c>
      <c r="K818" s="91">
        <f t="shared" si="586"/>
        <v>135.87200000000001</v>
      </c>
      <c r="L818" s="61">
        <f t="shared" si="587"/>
        <v>135.87200000000001</v>
      </c>
    </row>
    <row r="819" spans="1:12" s="12" customFormat="1" ht="15.75" customHeight="1" x14ac:dyDescent="0.25">
      <c r="A819" s="15">
        <v>7</v>
      </c>
      <c r="B819" s="22" t="s">
        <v>814</v>
      </c>
      <c r="C819" s="23">
        <v>1</v>
      </c>
      <c r="D819" s="96">
        <v>0</v>
      </c>
      <c r="E819" s="102">
        <f t="shared" si="578"/>
        <v>1</v>
      </c>
      <c r="F819" s="98" t="s">
        <v>5</v>
      </c>
      <c r="G819" s="90"/>
      <c r="H819" s="91">
        <f t="shared" si="583"/>
        <v>0</v>
      </c>
      <c r="I819" s="92">
        <f t="shared" si="584"/>
        <v>123.52</v>
      </c>
      <c r="J819" s="93">
        <f>E819*1.1</f>
        <v>1.1000000000000001</v>
      </c>
      <c r="K819" s="91">
        <f t="shared" si="586"/>
        <v>135.87200000000001</v>
      </c>
      <c r="L819" s="61">
        <f t="shared" si="587"/>
        <v>135.87200000000001</v>
      </c>
    </row>
    <row r="820" spans="1:12" s="12" customFormat="1" ht="15.75" customHeight="1" x14ac:dyDescent="0.25">
      <c r="A820" s="15">
        <v>8</v>
      </c>
      <c r="B820" s="22" t="s">
        <v>815</v>
      </c>
      <c r="C820" s="23">
        <v>1</v>
      </c>
      <c r="D820" s="96">
        <v>0</v>
      </c>
      <c r="E820" s="102">
        <f t="shared" si="578"/>
        <v>1</v>
      </c>
      <c r="F820" s="98" t="s">
        <v>5</v>
      </c>
      <c r="G820" s="90"/>
      <c r="H820" s="91">
        <f t="shared" ref="H820" si="588">G820*E820</f>
        <v>0</v>
      </c>
      <c r="I820" s="92">
        <f t="shared" ref="I820" si="589">L$4</f>
        <v>123.52</v>
      </c>
      <c r="J820" s="93">
        <f>E820*1.3</f>
        <v>1.3</v>
      </c>
      <c r="K820" s="91">
        <f t="shared" ref="K820" si="590">J820*I820</f>
        <v>160.57599999999999</v>
      </c>
      <c r="L820" s="61">
        <f t="shared" ref="L820" si="591">K820+H820</f>
        <v>160.57599999999999</v>
      </c>
    </row>
    <row r="821" spans="1:12" s="12" customFormat="1" ht="15.75" customHeight="1" x14ac:dyDescent="0.25">
      <c r="A821" s="15">
        <v>9</v>
      </c>
      <c r="B821" s="22" t="s">
        <v>816</v>
      </c>
      <c r="C821" s="23">
        <v>1</v>
      </c>
      <c r="D821" s="96">
        <v>0</v>
      </c>
      <c r="E821" s="102">
        <f t="shared" si="578"/>
        <v>1</v>
      </c>
      <c r="F821" s="98" t="s">
        <v>5</v>
      </c>
      <c r="G821" s="90"/>
      <c r="H821" s="91">
        <f t="shared" ref="H821:H825" si="592">G821*E821</f>
        <v>0</v>
      </c>
      <c r="I821" s="92">
        <f t="shared" ref="I821:I825" si="593">L$4</f>
        <v>123.52</v>
      </c>
      <c r="J821" s="93">
        <f>E821*1.3</f>
        <v>1.3</v>
      </c>
      <c r="K821" s="91">
        <f t="shared" ref="K821:K825" si="594">J821*I821</f>
        <v>160.57599999999999</v>
      </c>
      <c r="L821" s="61">
        <f t="shared" ref="L821:L825" si="595">K821+H821</f>
        <v>160.57599999999999</v>
      </c>
    </row>
    <row r="822" spans="1:12" s="12" customFormat="1" ht="15.75" customHeight="1" x14ac:dyDescent="0.25">
      <c r="A822" s="15">
        <v>10</v>
      </c>
      <c r="B822" s="22" t="s">
        <v>817</v>
      </c>
      <c r="C822" s="23">
        <v>1</v>
      </c>
      <c r="D822" s="96">
        <v>0</v>
      </c>
      <c r="E822" s="102">
        <f t="shared" si="578"/>
        <v>1</v>
      </c>
      <c r="F822" s="98" t="s">
        <v>5</v>
      </c>
      <c r="G822" s="90"/>
      <c r="H822" s="91">
        <f t="shared" si="592"/>
        <v>0</v>
      </c>
      <c r="I822" s="92">
        <f t="shared" si="593"/>
        <v>123.52</v>
      </c>
      <c r="J822" s="93">
        <f>E822*1.4</f>
        <v>1.4</v>
      </c>
      <c r="K822" s="91">
        <f t="shared" si="594"/>
        <v>172.928</v>
      </c>
      <c r="L822" s="61">
        <f t="shared" si="595"/>
        <v>172.928</v>
      </c>
    </row>
    <row r="823" spans="1:12" s="12" customFormat="1" ht="15.75" customHeight="1" x14ac:dyDescent="0.25">
      <c r="A823" s="15">
        <v>11</v>
      </c>
      <c r="B823" s="22" t="s">
        <v>818</v>
      </c>
      <c r="C823" s="23">
        <v>1</v>
      </c>
      <c r="D823" s="96">
        <v>0</v>
      </c>
      <c r="E823" s="102">
        <f t="shared" si="578"/>
        <v>1</v>
      </c>
      <c r="F823" s="98" t="s">
        <v>5</v>
      </c>
      <c r="G823" s="90"/>
      <c r="H823" s="91">
        <f t="shared" si="592"/>
        <v>0</v>
      </c>
      <c r="I823" s="92">
        <f t="shared" si="593"/>
        <v>123.52</v>
      </c>
      <c r="J823" s="93">
        <f>E823*2</f>
        <v>2</v>
      </c>
      <c r="K823" s="91">
        <f t="shared" si="594"/>
        <v>247.04</v>
      </c>
      <c r="L823" s="61">
        <f t="shared" si="595"/>
        <v>247.04</v>
      </c>
    </row>
    <row r="824" spans="1:12" s="12" customFormat="1" ht="15.75" customHeight="1" x14ac:dyDescent="0.25">
      <c r="A824" s="15">
        <v>12</v>
      </c>
      <c r="B824" s="22" t="s">
        <v>819</v>
      </c>
      <c r="C824" s="23">
        <v>2</v>
      </c>
      <c r="D824" s="96">
        <v>0</v>
      </c>
      <c r="E824" s="102">
        <f t="shared" si="578"/>
        <v>2</v>
      </c>
      <c r="F824" s="98" t="s">
        <v>5</v>
      </c>
      <c r="G824" s="90"/>
      <c r="H824" s="91">
        <f t="shared" si="592"/>
        <v>0</v>
      </c>
      <c r="I824" s="92">
        <f t="shared" si="593"/>
        <v>123.52</v>
      </c>
      <c r="J824" s="93">
        <f>E824*2.6</f>
        <v>5.2</v>
      </c>
      <c r="K824" s="91">
        <f t="shared" si="594"/>
        <v>642.30399999999997</v>
      </c>
      <c r="L824" s="61">
        <f t="shared" si="595"/>
        <v>642.30399999999997</v>
      </c>
    </row>
    <row r="825" spans="1:12" x14ac:dyDescent="0.25">
      <c r="A825" s="15">
        <v>13</v>
      </c>
      <c r="B825" s="20" t="s">
        <v>820</v>
      </c>
      <c r="C825" s="23">
        <v>1</v>
      </c>
      <c r="D825" s="96">
        <v>0</v>
      </c>
      <c r="E825" s="102">
        <f t="shared" si="578"/>
        <v>1</v>
      </c>
      <c r="F825" s="98" t="s">
        <v>5</v>
      </c>
      <c r="G825" s="90"/>
      <c r="H825" s="91">
        <f t="shared" si="592"/>
        <v>0</v>
      </c>
      <c r="I825" s="92">
        <f t="shared" si="593"/>
        <v>123.52</v>
      </c>
      <c r="J825" s="93">
        <f>E825*3</f>
        <v>3</v>
      </c>
      <c r="K825" s="91">
        <f t="shared" si="594"/>
        <v>370.56</v>
      </c>
      <c r="L825" s="61">
        <f t="shared" si="595"/>
        <v>370.56</v>
      </c>
    </row>
    <row r="826" spans="1:12" ht="16.5" thickBot="1" x14ac:dyDescent="0.3">
      <c r="A826" s="77"/>
      <c r="B826" s="20"/>
      <c r="C826" s="23"/>
      <c r="D826" s="96"/>
      <c r="E826" s="102"/>
      <c r="F826" s="98"/>
      <c r="G826" s="90"/>
      <c r="H826" s="91"/>
      <c r="I826" s="110"/>
      <c r="J826" s="93"/>
      <c r="K826" s="91"/>
      <c r="L826" s="61"/>
    </row>
    <row r="827" spans="1:12" ht="15.75" customHeight="1" thickBot="1" x14ac:dyDescent="0.3">
      <c r="A827" s="145" t="s">
        <v>821</v>
      </c>
      <c r="B827" s="146"/>
      <c r="C827" s="111"/>
      <c r="D827" s="136"/>
      <c r="E827" s="137"/>
      <c r="F827" s="138"/>
      <c r="G827" s="139"/>
      <c r="H827" s="99"/>
      <c r="I827" s="100"/>
      <c r="J827" s="101"/>
      <c r="K827" s="92"/>
      <c r="L827" s="30"/>
    </row>
    <row r="828" spans="1:12" x14ac:dyDescent="0.25">
      <c r="A828" s="77">
        <v>1</v>
      </c>
      <c r="B828" s="20" t="s">
        <v>822</v>
      </c>
      <c r="C828" s="23">
        <v>3</v>
      </c>
      <c r="D828" s="96">
        <v>0</v>
      </c>
      <c r="E828" s="102">
        <f t="shared" ref="E828:E860" si="596">C828*(1+D828)</f>
        <v>3</v>
      </c>
      <c r="F828" s="98" t="s">
        <v>5</v>
      </c>
      <c r="G828" s="90"/>
      <c r="H828" s="91">
        <f t="shared" ref="H828" si="597">G828*E828</f>
        <v>0</v>
      </c>
      <c r="I828" s="92">
        <f t="shared" ref="I828" si="598">L$4</f>
        <v>123.52</v>
      </c>
      <c r="J828" s="93">
        <f>E828*1</f>
        <v>3</v>
      </c>
      <c r="K828" s="91">
        <f t="shared" ref="K828" si="599">J828*I828</f>
        <v>370.56</v>
      </c>
      <c r="L828" s="61">
        <f t="shared" ref="L828" si="600">K828+H828</f>
        <v>370.56</v>
      </c>
    </row>
    <row r="829" spans="1:12" x14ac:dyDescent="0.25">
      <c r="A829" s="77">
        <v>2</v>
      </c>
      <c r="B829" s="20" t="s">
        <v>61</v>
      </c>
      <c r="C829" s="23">
        <v>58</v>
      </c>
      <c r="D829" s="96">
        <v>0</v>
      </c>
      <c r="E829" s="102">
        <f t="shared" si="596"/>
        <v>58</v>
      </c>
      <c r="F829" s="98" t="s">
        <v>5</v>
      </c>
      <c r="G829" s="90"/>
      <c r="H829" s="91">
        <f t="shared" ref="H829:H840" si="601">G829*E829</f>
        <v>0</v>
      </c>
      <c r="I829" s="92">
        <f t="shared" ref="I829:I840" si="602">L$4</f>
        <v>123.52</v>
      </c>
      <c r="J829" s="93">
        <f t="shared" ref="J829:J839" si="603">E829*1</f>
        <v>58</v>
      </c>
      <c r="K829" s="91">
        <f t="shared" ref="K829:K840" si="604">J829*I829</f>
        <v>7164.16</v>
      </c>
      <c r="L829" s="61">
        <f t="shared" ref="L829:L840" si="605">K829+H829</f>
        <v>7164.16</v>
      </c>
    </row>
    <row r="830" spans="1:12" x14ac:dyDescent="0.25">
      <c r="A830" s="77">
        <v>3</v>
      </c>
      <c r="B830" s="20" t="s">
        <v>823</v>
      </c>
      <c r="C830" s="23">
        <v>26</v>
      </c>
      <c r="D830" s="96">
        <v>0</v>
      </c>
      <c r="E830" s="102">
        <f t="shared" si="596"/>
        <v>26</v>
      </c>
      <c r="F830" s="98" t="s">
        <v>5</v>
      </c>
      <c r="G830" s="90"/>
      <c r="H830" s="91">
        <f t="shared" si="601"/>
        <v>0</v>
      </c>
      <c r="I830" s="92">
        <f t="shared" si="602"/>
        <v>123.52</v>
      </c>
      <c r="J830" s="93">
        <f t="shared" si="603"/>
        <v>26</v>
      </c>
      <c r="K830" s="91">
        <f t="shared" si="604"/>
        <v>3211.52</v>
      </c>
      <c r="L830" s="61">
        <f t="shared" si="605"/>
        <v>3211.52</v>
      </c>
    </row>
    <row r="831" spans="1:12" x14ac:dyDescent="0.25">
      <c r="A831" s="77">
        <v>4</v>
      </c>
      <c r="B831" s="20" t="s">
        <v>824</v>
      </c>
      <c r="C831" s="23">
        <v>1</v>
      </c>
      <c r="D831" s="96">
        <v>0</v>
      </c>
      <c r="E831" s="102">
        <f t="shared" si="596"/>
        <v>1</v>
      </c>
      <c r="F831" s="98" t="s">
        <v>5</v>
      </c>
      <c r="G831" s="90"/>
      <c r="H831" s="91">
        <f t="shared" si="601"/>
        <v>0</v>
      </c>
      <c r="I831" s="92">
        <f t="shared" si="602"/>
        <v>123.52</v>
      </c>
      <c r="J831" s="93">
        <f t="shared" si="603"/>
        <v>1</v>
      </c>
      <c r="K831" s="91">
        <f t="shared" si="604"/>
        <v>123.52</v>
      </c>
      <c r="L831" s="61">
        <f t="shared" si="605"/>
        <v>123.52</v>
      </c>
    </row>
    <row r="832" spans="1:12" x14ac:dyDescent="0.25">
      <c r="A832" s="77">
        <v>5</v>
      </c>
      <c r="B832" s="20" t="s">
        <v>62</v>
      </c>
      <c r="C832" s="23">
        <v>118</v>
      </c>
      <c r="D832" s="96">
        <v>0</v>
      </c>
      <c r="E832" s="102">
        <f t="shared" si="596"/>
        <v>118</v>
      </c>
      <c r="F832" s="98" t="s">
        <v>5</v>
      </c>
      <c r="G832" s="90"/>
      <c r="H832" s="91">
        <f t="shared" si="601"/>
        <v>0</v>
      </c>
      <c r="I832" s="92">
        <f t="shared" si="602"/>
        <v>123.52</v>
      </c>
      <c r="J832" s="93">
        <f t="shared" si="603"/>
        <v>118</v>
      </c>
      <c r="K832" s="91">
        <f t="shared" si="604"/>
        <v>14575.359999999999</v>
      </c>
      <c r="L832" s="61">
        <f t="shared" si="605"/>
        <v>14575.359999999999</v>
      </c>
    </row>
    <row r="833" spans="1:12" x14ac:dyDescent="0.25">
      <c r="A833" s="77">
        <v>6</v>
      </c>
      <c r="B833" s="20" t="s">
        <v>825</v>
      </c>
      <c r="C833" s="23">
        <v>2</v>
      </c>
      <c r="D833" s="96">
        <v>0</v>
      </c>
      <c r="E833" s="102">
        <f t="shared" si="596"/>
        <v>2</v>
      </c>
      <c r="F833" s="98" t="s">
        <v>5</v>
      </c>
      <c r="G833" s="90"/>
      <c r="H833" s="91">
        <f t="shared" si="601"/>
        <v>0</v>
      </c>
      <c r="I833" s="92">
        <f t="shared" si="602"/>
        <v>123.52</v>
      </c>
      <c r="J833" s="93">
        <f t="shared" si="603"/>
        <v>2</v>
      </c>
      <c r="K833" s="91">
        <f t="shared" si="604"/>
        <v>247.04</v>
      </c>
      <c r="L833" s="61">
        <f t="shared" si="605"/>
        <v>247.04</v>
      </c>
    </row>
    <row r="834" spans="1:12" x14ac:dyDescent="0.25">
      <c r="A834" s="77">
        <v>7</v>
      </c>
      <c r="B834" s="20" t="s">
        <v>826</v>
      </c>
      <c r="C834" s="23">
        <v>15</v>
      </c>
      <c r="D834" s="96">
        <v>0</v>
      </c>
      <c r="E834" s="102">
        <f t="shared" si="596"/>
        <v>15</v>
      </c>
      <c r="F834" s="98" t="s">
        <v>5</v>
      </c>
      <c r="G834" s="90"/>
      <c r="H834" s="91">
        <f t="shared" si="601"/>
        <v>0</v>
      </c>
      <c r="I834" s="92">
        <f t="shared" si="602"/>
        <v>123.52</v>
      </c>
      <c r="J834" s="93">
        <f t="shared" si="603"/>
        <v>15</v>
      </c>
      <c r="K834" s="91">
        <f t="shared" si="604"/>
        <v>1852.8</v>
      </c>
      <c r="L834" s="61">
        <f t="shared" si="605"/>
        <v>1852.8</v>
      </c>
    </row>
    <row r="835" spans="1:12" x14ac:dyDescent="0.25">
      <c r="A835" s="77">
        <v>8</v>
      </c>
      <c r="B835" s="20" t="s">
        <v>827</v>
      </c>
      <c r="C835" s="23">
        <v>5</v>
      </c>
      <c r="D835" s="96">
        <v>0</v>
      </c>
      <c r="E835" s="102">
        <f t="shared" si="596"/>
        <v>5</v>
      </c>
      <c r="F835" s="98" t="s">
        <v>5</v>
      </c>
      <c r="G835" s="90"/>
      <c r="H835" s="91">
        <f t="shared" si="601"/>
        <v>0</v>
      </c>
      <c r="I835" s="92">
        <f t="shared" si="602"/>
        <v>123.52</v>
      </c>
      <c r="J835" s="93">
        <f t="shared" si="603"/>
        <v>5</v>
      </c>
      <c r="K835" s="91">
        <f t="shared" si="604"/>
        <v>617.6</v>
      </c>
      <c r="L835" s="61">
        <f t="shared" si="605"/>
        <v>617.6</v>
      </c>
    </row>
    <row r="836" spans="1:12" x14ac:dyDescent="0.25">
      <c r="A836" s="77">
        <v>9</v>
      </c>
      <c r="B836" s="20" t="s">
        <v>828</v>
      </c>
      <c r="C836" s="23">
        <v>2</v>
      </c>
      <c r="D836" s="96">
        <v>0</v>
      </c>
      <c r="E836" s="102">
        <f t="shared" si="596"/>
        <v>2</v>
      </c>
      <c r="F836" s="98" t="s">
        <v>5</v>
      </c>
      <c r="G836" s="90"/>
      <c r="H836" s="91">
        <f t="shared" si="601"/>
        <v>0</v>
      </c>
      <c r="I836" s="92">
        <f t="shared" si="602"/>
        <v>123.52</v>
      </c>
      <c r="J836" s="93">
        <f t="shared" si="603"/>
        <v>2</v>
      </c>
      <c r="K836" s="91">
        <f t="shared" si="604"/>
        <v>247.04</v>
      </c>
      <c r="L836" s="61">
        <f t="shared" si="605"/>
        <v>247.04</v>
      </c>
    </row>
    <row r="837" spans="1:12" x14ac:dyDescent="0.25">
      <c r="A837" s="77">
        <v>10</v>
      </c>
      <c r="B837" s="20" t="s">
        <v>829</v>
      </c>
      <c r="C837" s="23">
        <v>2</v>
      </c>
      <c r="D837" s="96">
        <v>0</v>
      </c>
      <c r="E837" s="102">
        <f t="shared" si="596"/>
        <v>2</v>
      </c>
      <c r="F837" s="98" t="s">
        <v>5</v>
      </c>
      <c r="G837" s="90"/>
      <c r="H837" s="91">
        <f t="shared" si="601"/>
        <v>0</v>
      </c>
      <c r="I837" s="92">
        <f t="shared" si="602"/>
        <v>123.52</v>
      </c>
      <c r="J837" s="93">
        <f t="shared" si="603"/>
        <v>2</v>
      </c>
      <c r="K837" s="91">
        <f t="shared" si="604"/>
        <v>247.04</v>
      </c>
      <c r="L837" s="61">
        <f t="shared" si="605"/>
        <v>247.04</v>
      </c>
    </row>
    <row r="838" spans="1:12" x14ac:dyDescent="0.25">
      <c r="A838" s="77">
        <v>11</v>
      </c>
      <c r="B838" s="20" t="s">
        <v>830</v>
      </c>
      <c r="C838" s="23">
        <v>282</v>
      </c>
      <c r="D838" s="96">
        <v>0</v>
      </c>
      <c r="E838" s="102">
        <f t="shared" si="596"/>
        <v>282</v>
      </c>
      <c r="F838" s="98" t="s">
        <v>5</v>
      </c>
      <c r="G838" s="90"/>
      <c r="H838" s="91">
        <f t="shared" si="601"/>
        <v>0</v>
      </c>
      <c r="I838" s="92">
        <f t="shared" si="602"/>
        <v>123.52</v>
      </c>
      <c r="J838" s="93">
        <f t="shared" si="603"/>
        <v>282</v>
      </c>
      <c r="K838" s="91">
        <f t="shared" si="604"/>
        <v>34832.639999999999</v>
      </c>
      <c r="L838" s="61">
        <f t="shared" si="605"/>
        <v>34832.639999999999</v>
      </c>
    </row>
    <row r="839" spans="1:12" x14ac:dyDescent="0.25">
      <c r="A839" s="77">
        <v>12</v>
      </c>
      <c r="B839" s="20" t="s">
        <v>831</v>
      </c>
      <c r="C839" s="23">
        <v>2</v>
      </c>
      <c r="D839" s="96">
        <v>0</v>
      </c>
      <c r="E839" s="102">
        <f t="shared" si="596"/>
        <v>2</v>
      </c>
      <c r="F839" s="98" t="s">
        <v>5</v>
      </c>
      <c r="G839" s="90"/>
      <c r="H839" s="91">
        <f t="shared" si="601"/>
        <v>0</v>
      </c>
      <c r="I839" s="92">
        <f t="shared" si="602"/>
        <v>123.52</v>
      </c>
      <c r="J839" s="93">
        <f t="shared" si="603"/>
        <v>2</v>
      </c>
      <c r="K839" s="91">
        <f t="shared" si="604"/>
        <v>247.04</v>
      </c>
      <c r="L839" s="61">
        <f t="shared" si="605"/>
        <v>247.04</v>
      </c>
    </row>
    <row r="840" spans="1:12" x14ac:dyDescent="0.25">
      <c r="A840" s="77">
        <v>13</v>
      </c>
      <c r="B840" s="20" t="s">
        <v>832</v>
      </c>
      <c r="C840" s="23">
        <v>24</v>
      </c>
      <c r="D840" s="96">
        <v>0</v>
      </c>
      <c r="E840" s="102">
        <f t="shared" si="596"/>
        <v>24</v>
      </c>
      <c r="F840" s="98" t="s">
        <v>5</v>
      </c>
      <c r="G840" s="90"/>
      <c r="H840" s="91">
        <f t="shared" si="601"/>
        <v>0</v>
      </c>
      <c r="I840" s="92">
        <f t="shared" si="602"/>
        <v>123.52</v>
      </c>
      <c r="J840" s="93">
        <f>E840*1.1</f>
        <v>26.400000000000002</v>
      </c>
      <c r="K840" s="91">
        <f t="shared" si="604"/>
        <v>3260.9280000000003</v>
      </c>
      <c r="L840" s="61">
        <f t="shared" si="605"/>
        <v>3260.9280000000003</v>
      </c>
    </row>
    <row r="841" spans="1:12" x14ac:dyDescent="0.25">
      <c r="A841" s="77">
        <v>14</v>
      </c>
      <c r="B841" s="20" t="s">
        <v>833</v>
      </c>
      <c r="C841" s="23">
        <v>1</v>
      </c>
      <c r="D841" s="96">
        <v>0</v>
      </c>
      <c r="E841" s="102">
        <f t="shared" si="596"/>
        <v>1</v>
      </c>
      <c r="F841" s="98" t="s">
        <v>5</v>
      </c>
      <c r="G841" s="90"/>
      <c r="H841" s="91">
        <f t="shared" ref="H841:H847" si="606">G841*E841</f>
        <v>0</v>
      </c>
      <c r="I841" s="92">
        <f t="shared" ref="I841:I847" si="607">L$4</f>
        <v>123.52</v>
      </c>
      <c r="J841" s="93">
        <f t="shared" ref="J841:J846" si="608">E841*1.1</f>
        <v>1.1000000000000001</v>
      </c>
      <c r="K841" s="91">
        <f t="shared" ref="K841:K847" si="609">J841*I841</f>
        <v>135.87200000000001</v>
      </c>
      <c r="L841" s="61">
        <f t="shared" ref="L841:L847" si="610">K841+H841</f>
        <v>135.87200000000001</v>
      </c>
    </row>
    <row r="842" spans="1:12" x14ac:dyDescent="0.25">
      <c r="A842" s="77">
        <v>15</v>
      </c>
      <c r="B842" s="20" t="s">
        <v>834</v>
      </c>
      <c r="C842" s="23">
        <v>2</v>
      </c>
      <c r="D842" s="96">
        <v>0</v>
      </c>
      <c r="E842" s="102">
        <f t="shared" si="596"/>
        <v>2</v>
      </c>
      <c r="F842" s="98" t="s">
        <v>5</v>
      </c>
      <c r="G842" s="90"/>
      <c r="H842" s="91">
        <f t="shared" si="606"/>
        <v>0</v>
      </c>
      <c r="I842" s="92">
        <f t="shared" si="607"/>
        <v>123.52</v>
      </c>
      <c r="J842" s="93">
        <f t="shared" si="608"/>
        <v>2.2000000000000002</v>
      </c>
      <c r="K842" s="91">
        <f t="shared" si="609"/>
        <v>271.74400000000003</v>
      </c>
      <c r="L842" s="61">
        <f t="shared" si="610"/>
        <v>271.74400000000003</v>
      </c>
    </row>
    <row r="843" spans="1:12" x14ac:dyDescent="0.25">
      <c r="A843" s="77">
        <v>16</v>
      </c>
      <c r="B843" s="20" t="s">
        <v>835</v>
      </c>
      <c r="C843" s="23">
        <v>2</v>
      </c>
      <c r="D843" s="96">
        <v>0</v>
      </c>
      <c r="E843" s="102">
        <f t="shared" si="596"/>
        <v>2</v>
      </c>
      <c r="F843" s="98" t="s">
        <v>5</v>
      </c>
      <c r="G843" s="90"/>
      <c r="H843" s="91">
        <f t="shared" si="606"/>
        <v>0</v>
      </c>
      <c r="I843" s="92">
        <f t="shared" si="607"/>
        <v>123.52</v>
      </c>
      <c r="J843" s="93">
        <f t="shared" si="608"/>
        <v>2.2000000000000002</v>
      </c>
      <c r="K843" s="91">
        <f t="shared" si="609"/>
        <v>271.74400000000003</v>
      </c>
      <c r="L843" s="61">
        <f t="shared" si="610"/>
        <v>271.74400000000003</v>
      </c>
    </row>
    <row r="844" spans="1:12" x14ac:dyDescent="0.25">
      <c r="A844" s="77">
        <v>17</v>
      </c>
      <c r="B844" s="20" t="s">
        <v>836</v>
      </c>
      <c r="C844" s="23">
        <v>2</v>
      </c>
      <c r="D844" s="96">
        <v>0</v>
      </c>
      <c r="E844" s="102">
        <f t="shared" si="596"/>
        <v>2</v>
      </c>
      <c r="F844" s="98" t="s">
        <v>5</v>
      </c>
      <c r="G844" s="90"/>
      <c r="H844" s="91">
        <f t="shared" si="606"/>
        <v>0</v>
      </c>
      <c r="I844" s="92">
        <f t="shared" si="607"/>
        <v>123.52</v>
      </c>
      <c r="J844" s="93">
        <f t="shared" si="608"/>
        <v>2.2000000000000002</v>
      </c>
      <c r="K844" s="91">
        <f t="shared" si="609"/>
        <v>271.74400000000003</v>
      </c>
      <c r="L844" s="61">
        <f t="shared" si="610"/>
        <v>271.74400000000003</v>
      </c>
    </row>
    <row r="845" spans="1:12" x14ac:dyDescent="0.25">
      <c r="A845" s="77">
        <v>18</v>
      </c>
      <c r="B845" s="20" t="s">
        <v>837</v>
      </c>
      <c r="C845" s="23">
        <v>2</v>
      </c>
      <c r="D845" s="96">
        <v>0</v>
      </c>
      <c r="E845" s="102">
        <f t="shared" si="596"/>
        <v>2</v>
      </c>
      <c r="F845" s="98" t="s">
        <v>5</v>
      </c>
      <c r="G845" s="90"/>
      <c r="H845" s="91">
        <f t="shared" si="606"/>
        <v>0</v>
      </c>
      <c r="I845" s="92">
        <f t="shared" si="607"/>
        <v>123.52</v>
      </c>
      <c r="J845" s="93">
        <f t="shared" si="608"/>
        <v>2.2000000000000002</v>
      </c>
      <c r="K845" s="91">
        <f t="shared" si="609"/>
        <v>271.74400000000003</v>
      </c>
      <c r="L845" s="61">
        <f t="shared" si="610"/>
        <v>271.74400000000003</v>
      </c>
    </row>
    <row r="846" spans="1:12" x14ac:dyDescent="0.25">
      <c r="A846" s="77">
        <v>19</v>
      </c>
      <c r="B846" s="20" t="s">
        <v>838</v>
      </c>
      <c r="C846" s="23">
        <v>1</v>
      </c>
      <c r="D846" s="96">
        <v>0</v>
      </c>
      <c r="E846" s="102">
        <f t="shared" si="596"/>
        <v>1</v>
      </c>
      <c r="F846" s="98" t="s">
        <v>5</v>
      </c>
      <c r="G846" s="90"/>
      <c r="H846" s="91">
        <f t="shared" si="606"/>
        <v>0</v>
      </c>
      <c r="I846" s="92">
        <f t="shared" si="607"/>
        <v>123.52</v>
      </c>
      <c r="J846" s="93">
        <f t="shared" si="608"/>
        <v>1.1000000000000001</v>
      </c>
      <c r="K846" s="91">
        <f t="shared" si="609"/>
        <v>135.87200000000001</v>
      </c>
      <c r="L846" s="61">
        <f t="shared" si="610"/>
        <v>135.87200000000001</v>
      </c>
    </row>
    <row r="847" spans="1:12" x14ac:dyDescent="0.25">
      <c r="A847" s="77">
        <v>20</v>
      </c>
      <c r="B847" s="20" t="s">
        <v>839</v>
      </c>
      <c r="C847" s="23">
        <v>1</v>
      </c>
      <c r="D847" s="96">
        <v>0</v>
      </c>
      <c r="E847" s="102">
        <f t="shared" si="596"/>
        <v>1</v>
      </c>
      <c r="F847" s="98" t="s">
        <v>5</v>
      </c>
      <c r="G847" s="90"/>
      <c r="H847" s="91">
        <f t="shared" si="606"/>
        <v>0</v>
      </c>
      <c r="I847" s="92">
        <f t="shared" si="607"/>
        <v>123.52</v>
      </c>
      <c r="J847" s="93">
        <f>E847*1.4</f>
        <v>1.4</v>
      </c>
      <c r="K847" s="91">
        <f t="shared" si="609"/>
        <v>172.928</v>
      </c>
      <c r="L847" s="61">
        <f t="shared" si="610"/>
        <v>172.928</v>
      </c>
    </row>
    <row r="848" spans="1:12" x14ac:dyDescent="0.25">
      <c r="A848" s="77">
        <v>21</v>
      </c>
      <c r="B848" s="20" t="s">
        <v>840</v>
      </c>
      <c r="C848" s="23">
        <v>1</v>
      </c>
      <c r="D848" s="96">
        <v>0</v>
      </c>
      <c r="E848" s="102">
        <f t="shared" si="596"/>
        <v>1</v>
      </c>
      <c r="F848" s="98" t="s">
        <v>5</v>
      </c>
      <c r="G848" s="90"/>
      <c r="H848" s="91">
        <f t="shared" ref="H848" si="611">G848*E848</f>
        <v>0</v>
      </c>
      <c r="I848" s="92">
        <f t="shared" ref="I848" si="612">L$4</f>
        <v>123.52</v>
      </c>
      <c r="J848" s="93">
        <f>E848*2.6</f>
        <v>2.6</v>
      </c>
      <c r="K848" s="91">
        <f t="shared" ref="K848" si="613">J848*I848</f>
        <v>321.15199999999999</v>
      </c>
      <c r="L848" s="61">
        <f t="shared" ref="L848" si="614">K848+H848</f>
        <v>321.15199999999999</v>
      </c>
    </row>
    <row r="849" spans="1:12" x14ac:dyDescent="0.25">
      <c r="A849" s="77">
        <v>22</v>
      </c>
      <c r="B849" s="20" t="s">
        <v>841</v>
      </c>
      <c r="C849" s="23">
        <v>1</v>
      </c>
      <c r="D849" s="96">
        <v>0</v>
      </c>
      <c r="E849" s="102">
        <f t="shared" si="596"/>
        <v>1</v>
      </c>
      <c r="F849" s="98" t="s">
        <v>5</v>
      </c>
      <c r="G849" s="90"/>
      <c r="H849" s="91">
        <f t="shared" ref="H849" si="615">G849*E849</f>
        <v>0</v>
      </c>
      <c r="I849" s="92">
        <f t="shared" ref="I849" si="616">L$4</f>
        <v>123.52</v>
      </c>
      <c r="J849" s="93">
        <f>E849*2.6</f>
        <v>2.6</v>
      </c>
      <c r="K849" s="91">
        <f t="shared" ref="K849" si="617">J849*I849</f>
        <v>321.15199999999999</v>
      </c>
      <c r="L849" s="61">
        <f t="shared" ref="L849" si="618">K849+H849</f>
        <v>321.15199999999999</v>
      </c>
    </row>
    <row r="850" spans="1:12" x14ac:dyDescent="0.25">
      <c r="A850" s="77">
        <v>23</v>
      </c>
      <c r="B850" s="20" t="s">
        <v>842</v>
      </c>
      <c r="C850" s="23">
        <v>1</v>
      </c>
      <c r="D850" s="96">
        <v>0</v>
      </c>
      <c r="E850" s="102">
        <f t="shared" si="596"/>
        <v>1</v>
      </c>
      <c r="F850" s="98" t="s">
        <v>5</v>
      </c>
      <c r="G850" s="90"/>
      <c r="H850" s="91">
        <f t="shared" ref="H850:H855" si="619">G850*E850</f>
        <v>0</v>
      </c>
      <c r="I850" s="92">
        <f t="shared" ref="I850:I855" si="620">L$4</f>
        <v>123.52</v>
      </c>
      <c r="J850" s="93">
        <f>E850*2.6</f>
        <v>2.6</v>
      </c>
      <c r="K850" s="91">
        <f t="shared" ref="K850:K855" si="621">J850*I850</f>
        <v>321.15199999999999</v>
      </c>
      <c r="L850" s="61">
        <f t="shared" ref="L850:L855" si="622">K850+H850</f>
        <v>321.15199999999999</v>
      </c>
    </row>
    <row r="851" spans="1:12" x14ac:dyDescent="0.25">
      <c r="A851" s="77">
        <v>24</v>
      </c>
      <c r="B851" s="20" t="s">
        <v>843</v>
      </c>
      <c r="C851" s="23">
        <v>1</v>
      </c>
      <c r="D851" s="96">
        <v>0</v>
      </c>
      <c r="E851" s="102">
        <f t="shared" si="596"/>
        <v>1</v>
      </c>
      <c r="F851" s="98" t="s">
        <v>5</v>
      </c>
      <c r="G851" s="90"/>
      <c r="H851" s="91">
        <f t="shared" si="619"/>
        <v>0</v>
      </c>
      <c r="I851" s="92">
        <f t="shared" si="620"/>
        <v>123.52</v>
      </c>
      <c r="J851" s="93">
        <f>E851*3</f>
        <v>3</v>
      </c>
      <c r="K851" s="91">
        <f t="shared" si="621"/>
        <v>370.56</v>
      </c>
      <c r="L851" s="61">
        <f t="shared" si="622"/>
        <v>370.56</v>
      </c>
    </row>
    <row r="852" spans="1:12" x14ac:dyDescent="0.25">
      <c r="A852" s="77">
        <v>25</v>
      </c>
      <c r="B852" s="20" t="s">
        <v>844</v>
      </c>
      <c r="C852" s="23">
        <v>1</v>
      </c>
      <c r="D852" s="96">
        <v>0</v>
      </c>
      <c r="E852" s="102">
        <f t="shared" si="596"/>
        <v>1</v>
      </c>
      <c r="F852" s="98" t="s">
        <v>5</v>
      </c>
      <c r="G852" s="90"/>
      <c r="H852" s="91">
        <f t="shared" si="619"/>
        <v>0</v>
      </c>
      <c r="I852" s="92">
        <f t="shared" si="620"/>
        <v>123.52</v>
      </c>
      <c r="J852" s="93">
        <f t="shared" ref="J852:J854" si="623">E852*3.5</f>
        <v>3.5</v>
      </c>
      <c r="K852" s="91">
        <f t="shared" si="621"/>
        <v>432.32</v>
      </c>
      <c r="L852" s="61">
        <f t="shared" si="622"/>
        <v>432.32</v>
      </c>
    </row>
    <row r="853" spans="1:12" x14ac:dyDescent="0.25">
      <c r="A853" s="77">
        <v>26</v>
      </c>
      <c r="B853" s="20" t="s">
        <v>845</v>
      </c>
      <c r="C853" s="23">
        <v>1</v>
      </c>
      <c r="D853" s="96">
        <v>0</v>
      </c>
      <c r="E853" s="102">
        <f t="shared" si="596"/>
        <v>1</v>
      </c>
      <c r="F853" s="98" t="s">
        <v>5</v>
      </c>
      <c r="G853" s="90"/>
      <c r="H853" s="91">
        <f t="shared" si="619"/>
        <v>0</v>
      </c>
      <c r="I853" s="92">
        <f t="shared" si="620"/>
        <v>123.52</v>
      </c>
      <c r="J853" s="93">
        <f t="shared" si="623"/>
        <v>3.5</v>
      </c>
      <c r="K853" s="91">
        <f t="shared" si="621"/>
        <v>432.32</v>
      </c>
      <c r="L853" s="61">
        <f t="shared" si="622"/>
        <v>432.32</v>
      </c>
    </row>
    <row r="854" spans="1:12" x14ac:dyDescent="0.25">
      <c r="A854" s="77">
        <v>27</v>
      </c>
      <c r="B854" s="20" t="s">
        <v>846</v>
      </c>
      <c r="C854" s="23">
        <v>1</v>
      </c>
      <c r="D854" s="96">
        <v>0</v>
      </c>
      <c r="E854" s="102">
        <f t="shared" si="596"/>
        <v>1</v>
      </c>
      <c r="F854" s="98" t="s">
        <v>5</v>
      </c>
      <c r="G854" s="90"/>
      <c r="H854" s="91">
        <f t="shared" si="619"/>
        <v>0</v>
      </c>
      <c r="I854" s="92">
        <f t="shared" si="620"/>
        <v>123.52</v>
      </c>
      <c r="J854" s="93">
        <f t="shared" si="623"/>
        <v>3.5</v>
      </c>
      <c r="K854" s="91">
        <f t="shared" si="621"/>
        <v>432.32</v>
      </c>
      <c r="L854" s="61">
        <f t="shared" si="622"/>
        <v>432.32</v>
      </c>
    </row>
    <row r="855" spans="1:12" x14ac:dyDescent="0.25">
      <c r="A855" s="77">
        <v>28</v>
      </c>
      <c r="B855" s="20" t="s">
        <v>847</v>
      </c>
      <c r="C855" s="23">
        <v>1</v>
      </c>
      <c r="D855" s="96">
        <v>0</v>
      </c>
      <c r="E855" s="102">
        <f t="shared" si="596"/>
        <v>1</v>
      </c>
      <c r="F855" s="98" t="s">
        <v>5</v>
      </c>
      <c r="G855" s="90"/>
      <c r="H855" s="91">
        <f t="shared" si="619"/>
        <v>0</v>
      </c>
      <c r="I855" s="92">
        <f t="shared" si="620"/>
        <v>123.52</v>
      </c>
      <c r="J855" s="93">
        <f>E855*4</f>
        <v>4</v>
      </c>
      <c r="K855" s="91">
        <f t="shared" si="621"/>
        <v>494.08</v>
      </c>
      <c r="L855" s="61">
        <f t="shared" si="622"/>
        <v>494.08</v>
      </c>
    </row>
    <row r="856" spans="1:12" x14ac:dyDescent="0.25">
      <c r="A856" s="77">
        <v>29</v>
      </c>
      <c r="B856" s="20" t="s">
        <v>848</v>
      </c>
      <c r="C856" s="23">
        <v>1</v>
      </c>
      <c r="D856" s="96">
        <v>0</v>
      </c>
      <c r="E856" s="102">
        <f t="shared" si="596"/>
        <v>1</v>
      </c>
      <c r="F856" s="98" t="s">
        <v>5</v>
      </c>
      <c r="G856" s="90"/>
      <c r="H856" s="91">
        <f t="shared" ref="H856:H858" si="624">G856*E856</f>
        <v>0</v>
      </c>
      <c r="I856" s="92">
        <f t="shared" ref="I856:I858" si="625">L$4</f>
        <v>123.52</v>
      </c>
      <c r="J856" s="93">
        <f>E856*4</f>
        <v>4</v>
      </c>
      <c r="K856" s="91">
        <f t="shared" ref="K856:K858" si="626">J856*I856</f>
        <v>494.08</v>
      </c>
      <c r="L856" s="61">
        <f t="shared" ref="L856:L858" si="627">K856+H856</f>
        <v>494.08</v>
      </c>
    </row>
    <row r="857" spans="1:12" x14ac:dyDescent="0.25">
      <c r="A857" s="77">
        <v>30</v>
      </c>
      <c r="B857" s="20" t="s">
        <v>849</v>
      </c>
      <c r="C857" s="23">
        <v>2</v>
      </c>
      <c r="D857" s="96">
        <v>0</v>
      </c>
      <c r="E857" s="102">
        <f t="shared" si="596"/>
        <v>2</v>
      </c>
      <c r="F857" s="98" t="s">
        <v>5</v>
      </c>
      <c r="G857" s="90"/>
      <c r="H857" s="91">
        <f t="shared" si="624"/>
        <v>0</v>
      </c>
      <c r="I857" s="92">
        <f t="shared" si="625"/>
        <v>123.52</v>
      </c>
      <c r="J857" s="93">
        <f>E857*4</f>
        <v>8</v>
      </c>
      <c r="K857" s="91">
        <f t="shared" si="626"/>
        <v>988.16</v>
      </c>
      <c r="L857" s="61">
        <f t="shared" si="627"/>
        <v>988.16</v>
      </c>
    </row>
    <row r="858" spans="1:12" x14ac:dyDescent="0.25">
      <c r="A858" s="77">
        <v>31</v>
      </c>
      <c r="B858" s="20" t="s">
        <v>850</v>
      </c>
      <c r="C858" s="23">
        <v>2</v>
      </c>
      <c r="D858" s="96">
        <v>0</v>
      </c>
      <c r="E858" s="102">
        <f t="shared" si="596"/>
        <v>2</v>
      </c>
      <c r="F858" s="98" t="s">
        <v>5</v>
      </c>
      <c r="G858" s="90"/>
      <c r="H858" s="91">
        <f t="shared" si="624"/>
        <v>0</v>
      </c>
      <c r="I858" s="92">
        <f t="shared" si="625"/>
        <v>123.52</v>
      </c>
      <c r="J858" s="93">
        <f>E858*4.5</f>
        <v>9</v>
      </c>
      <c r="K858" s="91">
        <f t="shared" si="626"/>
        <v>1111.68</v>
      </c>
      <c r="L858" s="61">
        <f t="shared" si="627"/>
        <v>1111.68</v>
      </c>
    </row>
    <row r="859" spans="1:12" x14ac:dyDescent="0.25">
      <c r="A859" s="77">
        <v>32</v>
      </c>
      <c r="B859" s="20" t="s">
        <v>851</v>
      </c>
      <c r="C859" s="23">
        <v>1</v>
      </c>
      <c r="D859" s="96">
        <v>0</v>
      </c>
      <c r="E859" s="102">
        <f t="shared" si="596"/>
        <v>1</v>
      </c>
      <c r="F859" s="98" t="s">
        <v>5</v>
      </c>
      <c r="G859" s="90"/>
      <c r="H859" s="91">
        <f t="shared" ref="H859:H860" si="628">G859*E859</f>
        <v>0</v>
      </c>
      <c r="I859" s="92">
        <f t="shared" ref="I859:I860" si="629">L$4</f>
        <v>123.52</v>
      </c>
      <c r="J859" s="93">
        <f>E859*5</f>
        <v>5</v>
      </c>
      <c r="K859" s="91">
        <f t="shared" ref="K859:K860" si="630">J859*I859</f>
        <v>617.6</v>
      </c>
      <c r="L859" s="61">
        <f t="shared" ref="L859:L860" si="631">K859+H859</f>
        <v>617.6</v>
      </c>
    </row>
    <row r="860" spans="1:12" x14ac:dyDescent="0.25">
      <c r="A860" s="77">
        <v>33</v>
      </c>
      <c r="B860" s="20" t="s">
        <v>852</v>
      </c>
      <c r="C860" s="23">
        <v>1</v>
      </c>
      <c r="D860" s="96">
        <v>0</v>
      </c>
      <c r="E860" s="102">
        <f t="shared" si="596"/>
        <v>1</v>
      </c>
      <c r="F860" s="98" t="s">
        <v>5</v>
      </c>
      <c r="G860" s="90"/>
      <c r="H860" s="91">
        <f t="shared" si="628"/>
        <v>0</v>
      </c>
      <c r="I860" s="92">
        <f t="shared" si="629"/>
        <v>123.52</v>
      </c>
      <c r="J860" s="93">
        <f>E860*6</f>
        <v>6</v>
      </c>
      <c r="K860" s="91">
        <f t="shared" si="630"/>
        <v>741.12</v>
      </c>
      <c r="L860" s="61">
        <f t="shared" si="631"/>
        <v>741.12</v>
      </c>
    </row>
    <row r="861" spans="1:12" ht="16.5" thickBot="1" x14ac:dyDescent="0.3">
      <c r="A861" s="77"/>
      <c r="B861" s="20"/>
      <c r="C861" s="23"/>
      <c r="D861" s="96"/>
      <c r="E861" s="102"/>
      <c r="F861" s="98"/>
      <c r="G861" s="90"/>
      <c r="H861" s="91"/>
      <c r="I861" s="110"/>
      <c r="J861" s="93"/>
      <c r="K861" s="91"/>
      <c r="L861" s="61"/>
    </row>
    <row r="862" spans="1:12" ht="16.5" thickBot="1" x14ac:dyDescent="0.3">
      <c r="A862" s="145" t="s">
        <v>853</v>
      </c>
      <c r="B862" s="146"/>
      <c r="C862" s="23"/>
      <c r="D862" s="96"/>
      <c r="E862" s="102"/>
      <c r="F862" s="98"/>
      <c r="G862" s="90"/>
      <c r="H862" s="91"/>
      <c r="I862" s="110"/>
      <c r="J862" s="93"/>
      <c r="K862" s="91"/>
      <c r="L862" s="61"/>
    </row>
    <row r="863" spans="1:12" x14ac:dyDescent="0.25">
      <c r="A863" s="77">
        <v>1</v>
      </c>
      <c r="B863" s="20" t="s">
        <v>854</v>
      </c>
      <c r="C863" s="23">
        <v>1</v>
      </c>
      <c r="D863" s="96">
        <v>0</v>
      </c>
      <c r="E863" s="102">
        <f t="shared" ref="E863:E869" si="632">C863*(1+D863)</f>
        <v>1</v>
      </c>
      <c r="F863" s="98" t="s">
        <v>5</v>
      </c>
      <c r="G863" s="90"/>
      <c r="H863" s="91">
        <f t="shared" ref="H863" si="633">G863*E863</f>
        <v>0</v>
      </c>
      <c r="I863" s="92">
        <f t="shared" ref="I863" si="634">L$4</f>
        <v>123.52</v>
      </c>
      <c r="J863" s="93">
        <f>E863*2.1</f>
        <v>2.1</v>
      </c>
      <c r="K863" s="91">
        <f t="shared" ref="K863" si="635">J863*I863</f>
        <v>259.392</v>
      </c>
      <c r="L863" s="61">
        <f t="shared" ref="L863" si="636">K863+H863</f>
        <v>259.392</v>
      </c>
    </row>
    <row r="864" spans="1:12" x14ac:dyDescent="0.25">
      <c r="A864" s="77">
        <v>2</v>
      </c>
      <c r="B864" s="20" t="s">
        <v>855</v>
      </c>
      <c r="C864" s="23">
        <v>2</v>
      </c>
      <c r="D864" s="96">
        <v>0</v>
      </c>
      <c r="E864" s="102">
        <f t="shared" si="632"/>
        <v>2</v>
      </c>
      <c r="F864" s="98" t="s">
        <v>5</v>
      </c>
      <c r="G864" s="90"/>
      <c r="H864" s="91">
        <f t="shared" ref="H864" si="637">G864*E864</f>
        <v>0</v>
      </c>
      <c r="I864" s="92">
        <f t="shared" ref="I864" si="638">L$4</f>
        <v>123.52</v>
      </c>
      <c r="J864" s="93">
        <f>E864*2.3</f>
        <v>4.5999999999999996</v>
      </c>
      <c r="K864" s="91">
        <f t="shared" ref="K864" si="639">J864*I864</f>
        <v>568.19199999999989</v>
      </c>
      <c r="L864" s="61">
        <f t="shared" ref="L864" si="640">K864+H864</f>
        <v>568.19199999999989</v>
      </c>
    </row>
    <row r="865" spans="1:12" x14ac:dyDescent="0.25">
      <c r="A865" s="77">
        <v>3</v>
      </c>
      <c r="B865" s="20" t="s">
        <v>856</v>
      </c>
      <c r="C865" s="23">
        <v>1</v>
      </c>
      <c r="D865" s="96">
        <v>0</v>
      </c>
      <c r="E865" s="102">
        <f t="shared" si="632"/>
        <v>1</v>
      </c>
      <c r="F865" s="98" t="s">
        <v>5</v>
      </c>
      <c r="G865" s="90"/>
      <c r="H865" s="91">
        <f t="shared" ref="H865" si="641">G865*E865</f>
        <v>0</v>
      </c>
      <c r="I865" s="92">
        <f t="shared" ref="I865" si="642">L$4</f>
        <v>123.52</v>
      </c>
      <c r="J865" s="93">
        <f>E865*2.4</f>
        <v>2.4</v>
      </c>
      <c r="K865" s="91">
        <f t="shared" ref="K865" si="643">J865*I865</f>
        <v>296.44799999999998</v>
      </c>
      <c r="L865" s="61">
        <f t="shared" ref="L865" si="644">K865+H865</f>
        <v>296.44799999999998</v>
      </c>
    </row>
    <row r="866" spans="1:12" x14ac:dyDescent="0.25">
      <c r="A866" s="77">
        <v>4</v>
      </c>
      <c r="B866" s="20" t="s">
        <v>857</v>
      </c>
      <c r="C866" s="23">
        <v>1</v>
      </c>
      <c r="D866" s="96">
        <v>0</v>
      </c>
      <c r="E866" s="102">
        <f t="shared" si="632"/>
        <v>1</v>
      </c>
      <c r="F866" s="98" t="s">
        <v>5</v>
      </c>
      <c r="G866" s="90"/>
      <c r="H866" s="91">
        <f t="shared" ref="H866:H869" si="645">G866*E866</f>
        <v>0</v>
      </c>
      <c r="I866" s="92">
        <f t="shared" ref="I866:I869" si="646">L$4</f>
        <v>123.52</v>
      </c>
      <c r="J866" s="93">
        <f>E866*2.4</f>
        <v>2.4</v>
      </c>
      <c r="K866" s="91">
        <f t="shared" ref="K866:K869" si="647">J866*I866</f>
        <v>296.44799999999998</v>
      </c>
      <c r="L866" s="61">
        <f t="shared" ref="L866:L869" si="648">K866+H866</f>
        <v>296.44799999999998</v>
      </c>
    </row>
    <row r="867" spans="1:12" x14ac:dyDescent="0.25">
      <c r="A867" s="77">
        <v>5</v>
      </c>
      <c r="B867" s="20" t="s">
        <v>858</v>
      </c>
      <c r="C867" s="23">
        <v>1</v>
      </c>
      <c r="D867" s="96">
        <v>0</v>
      </c>
      <c r="E867" s="102">
        <f t="shared" si="632"/>
        <v>1</v>
      </c>
      <c r="F867" s="98" t="s">
        <v>5</v>
      </c>
      <c r="G867" s="90"/>
      <c r="H867" s="91">
        <f t="shared" ref="H867" si="649">G867*E867</f>
        <v>0</v>
      </c>
      <c r="I867" s="92">
        <f t="shared" ref="I867" si="650">L$4</f>
        <v>123.52</v>
      </c>
      <c r="J867" s="93">
        <f>E867*4.5</f>
        <v>4.5</v>
      </c>
      <c r="K867" s="91">
        <f t="shared" ref="K867" si="651">J867*I867</f>
        <v>555.84</v>
      </c>
      <c r="L867" s="61">
        <f t="shared" ref="L867" si="652">K867+H867</f>
        <v>555.84</v>
      </c>
    </row>
    <row r="868" spans="1:12" x14ac:dyDescent="0.25">
      <c r="A868" s="77">
        <v>6</v>
      </c>
      <c r="B868" s="20" t="s">
        <v>859</v>
      </c>
      <c r="C868" s="23">
        <v>1</v>
      </c>
      <c r="D868" s="96">
        <v>0</v>
      </c>
      <c r="E868" s="102">
        <f t="shared" si="632"/>
        <v>1</v>
      </c>
      <c r="F868" s="98" t="s">
        <v>5</v>
      </c>
      <c r="G868" s="90"/>
      <c r="H868" s="91">
        <f t="shared" si="645"/>
        <v>0</v>
      </c>
      <c r="I868" s="92">
        <f t="shared" si="646"/>
        <v>123.52</v>
      </c>
      <c r="J868" s="93">
        <f>E868*4.5</f>
        <v>4.5</v>
      </c>
      <c r="K868" s="91">
        <f t="shared" si="647"/>
        <v>555.84</v>
      </c>
      <c r="L868" s="61">
        <f t="shared" si="648"/>
        <v>555.84</v>
      </c>
    </row>
    <row r="869" spans="1:12" x14ac:dyDescent="0.25">
      <c r="A869" s="77">
        <v>7</v>
      </c>
      <c r="B869" s="20" t="s">
        <v>860</v>
      </c>
      <c r="C869" s="23">
        <v>1</v>
      </c>
      <c r="D869" s="96">
        <v>0</v>
      </c>
      <c r="E869" s="102">
        <f t="shared" si="632"/>
        <v>1</v>
      </c>
      <c r="F869" s="98" t="s">
        <v>5</v>
      </c>
      <c r="G869" s="90"/>
      <c r="H869" s="91">
        <f t="shared" si="645"/>
        <v>0</v>
      </c>
      <c r="I869" s="92">
        <f t="shared" si="646"/>
        <v>123.52</v>
      </c>
      <c r="J869" s="93">
        <f>E869*5.5</f>
        <v>5.5</v>
      </c>
      <c r="K869" s="91">
        <f t="shared" si="647"/>
        <v>679.36</v>
      </c>
      <c r="L869" s="61">
        <f t="shared" si="648"/>
        <v>679.36</v>
      </c>
    </row>
    <row r="870" spans="1:12" ht="16.5" thickBot="1" x14ac:dyDescent="0.3">
      <c r="A870" s="77"/>
      <c r="B870" s="20"/>
      <c r="C870" s="23"/>
      <c r="D870" s="96"/>
      <c r="E870" s="102"/>
      <c r="F870" s="98"/>
      <c r="G870" s="90"/>
      <c r="H870" s="91"/>
      <c r="I870" s="110"/>
      <c r="J870" s="93"/>
      <c r="K870" s="91"/>
      <c r="L870" s="61"/>
    </row>
    <row r="871" spans="1:12" ht="16.5" thickBot="1" x14ac:dyDescent="0.3">
      <c r="A871" s="145" t="s">
        <v>900</v>
      </c>
      <c r="B871" s="146"/>
      <c r="C871" s="23"/>
      <c r="D871" s="96"/>
      <c r="E871" s="102"/>
      <c r="F871" s="98"/>
      <c r="G871" s="90"/>
      <c r="H871" s="91"/>
      <c r="I871" s="110"/>
      <c r="J871" s="93"/>
      <c r="K871" s="91"/>
      <c r="L871" s="61"/>
    </row>
    <row r="872" spans="1:12" x14ac:dyDescent="0.25">
      <c r="A872" s="77">
        <v>1</v>
      </c>
      <c r="B872" s="20" t="s">
        <v>1336</v>
      </c>
      <c r="C872" s="23">
        <v>1</v>
      </c>
      <c r="D872" s="96">
        <v>0</v>
      </c>
      <c r="E872" s="102">
        <f t="shared" ref="E872:E873" si="653">C872*(1+D872)</f>
        <v>1</v>
      </c>
      <c r="F872" s="98" t="s">
        <v>5</v>
      </c>
      <c r="G872" s="90"/>
      <c r="H872" s="91">
        <f t="shared" ref="H872" si="654">G872*E872</f>
        <v>0</v>
      </c>
      <c r="I872" s="92">
        <f t="shared" ref="I872" si="655">L$4</f>
        <v>123.52</v>
      </c>
      <c r="J872" s="93">
        <f>E872*0.5</f>
        <v>0.5</v>
      </c>
      <c r="K872" s="91">
        <f t="shared" ref="K872" si="656">J872*I872</f>
        <v>61.76</v>
      </c>
      <c r="L872" s="61">
        <f t="shared" ref="L872" si="657">K872+H872</f>
        <v>61.76</v>
      </c>
    </row>
    <row r="873" spans="1:12" x14ac:dyDescent="0.25">
      <c r="A873" s="77">
        <v>2</v>
      </c>
      <c r="B873" s="20" t="s">
        <v>1337</v>
      </c>
      <c r="C873" s="23">
        <v>1</v>
      </c>
      <c r="D873" s="96">
        <v>0</v>
      </c>
      <c r="E873" s="102">
        <f t="shared" si="653"/>
        <v>1</v>
      </c>
      <c r="F873" s="98" t="s">
        <v>5</v>
      </c>
      <c r="G873" s="90"/>
      <c r="H873" s="91">
        <f t="shared" ref="H873:H889" si="658">G873*E873</f>
        <v>0</v>
      </c>
      <c r="I873" s="92">
        <f t="shared" ref="I873:I889" si="659">L$4</f>
        <v>123.52</v>
      </c>
      <c r="J873" s="93">
        <f t="shared" ref="J873:J889" si="660">E873*0.5</f>
        <v>0.5</v>
      </c>
      <c r="K873" s="91">
        <f t="shared" ref="K873:K889" si="661">J873*I873</f>
        <v>61.76</v>
      </c>
      <c r="L873" s="61">
        <f t="shared" ref="L873:L889" si="662">K873+H873</f>
        <v>61.76</v>
      </c>
    </row>
    <row r="874" spans="1:12" x14ac:dyDescent="0.25">
      <c r="A874" s="77">
        <v>3</v>
      </c>
      <c r="B874" s="20" t="s">
        <v>867</v>
      </c>
      <c r="C874" s="23">
        <v>1</v>
      </c>
      <c r="D874" s="96">
        <v>0</v>
      </c>
      <c r="E874" s="102">
        <f t="shared" ref="E874:E889" si="663">C874*(1+D874)</f>
        <v>1</v>
      </c>
      <c r="F874" s="98" t="s">
        <v>5</v>
      </c>
      <c r="G874" s="90"/>
      <c r="H874" s="91">
        <f t="shared" si="658"/>
        <v>0</v>
      </c>
      <c r="I874" s="92">
        <f t="shared" si="659"/>
        <v>123.52</v>
      </c>
      <c r="J874" s="93">
        <f t="shared" si="660"/>
        <v>0.5</v>
      </c>
      <c r="K874" s="91">
        <f t="shared" si="661"/>
        <v>61.76</v>
      </c>
      <c r="L874" s="61">
        <f t="shared" si="662"/>
        <v>61.76</v>
      </c>
    </row>
    <row r="875" spans="1:12" x14ac:dyDescent="0.25">
      <c r="A875" s="77">
        <v>4</v>
      </c>
      <c r="B875" s="20" t="s">
        <v>868</v>
      </c>
      <c r="C875" s="23">
        <v>1</v>
      </c>
      <c r="D875" s="96">
        <v>0</v>
      </c>
      <c r="E875" s="102">
        <f t="shared" si="663"/>
        <v>1</v>
      </c>
      <c r="F875" s="98" t="s">
        <v>5</v>
      </c>
      <c r="G875" s="90"/>
      <c r="H875" s="91">
        <f t="shared" si="658"/>
        <v>0</v>
      </c>
      <c r="I875" s="92">
        <f t="shared" si="659"/>
        <v>123.52</v>
      </c>
      <c r="J875" s="93">
        <f t="shared" si="660"/>
        <v>0.5</v>
      </c>
      <c r="K875" s="91">
        <f t="shared" si="661"/>
        <v>61.76</v>
      </c>
      <c r="L875" s="61">
        <f t="shared" si="662"/>
        <v>61.76</v>
      </c>
    </row>
    <row r="876" spans="1:12" x14ac:dyDescent="0.25">
      <c r="A876" s="77">
        <v>5</v>
      </c>
      <c r="B876" s="20" t="s">
        <v>869</v>
      </c>
      <c r="C876" s="23">
        <v>1</v>
      </c>
      <c r="D876" s="96">
        <v>0</v>
      </c>
      <c r="E876" s="102">
        <f t="shared" si="663"/>
        <v>1</v>
      </c>
      <c r="F876" s="98" t="s">
        <v>5</v>
      </c>
      <c r="G876" s="90"/>
      <c r="H876" s="91">
        <f t="shared" si="658"/>
        <v>0</v>
      </c>
      <c r="I876" s="92">
        <f t="shared" si="659"/>
        <v>123.52</v>
      </c>
      <c r="J876" s="93">
        <f t="shared" si="660"/>
        <v>0.5</v>
      </c>
      <c r="K876" s="91">
        <f t="shared" si="661"/>
        <v>61.76</v>
      </c>
      <c r="L876" s="61">
        <f t="shared" si="662"/>
        <v>61.76</v>
      </c>
    </row>
    <row r="877" spans="1:12" x14ac:dyDescent="0.25">
      <c r="A877" s="77">
        <v>6</v>
      </c>
      <c r="B877" s="20" t="s">
        <v>870</v>
      </c>
      <c r="C877" s="23">
        <v>1</v>
      </c>
      <c r="D877" s="96">
        <v>0</v>
      </c>
      <c r="E877" s="102">
        <f t="shared" si="663"/>
        <v>1</v>
      </c>
      <c r="F877" s="98" t="s">
        <v>5</v>
      </c>
      <c r="G877" s="90"/>
      <c r="H877" s="91">
        <f t="shared" si="658"/>
        <v>0</v>
      </c>
      <c r="I877" s="92">
        <f t="shared" si="659"/>
        <v>123.52</v>
      </c>
      <c r="J877" s="93">
        <f t="shared" si="660"/>
        <v>0.5</v>
      </c>
      <c r="K877" s="91">
        <f t="shared" si="661"/>
        <v>61.76</v>
      </c>
      <c r="L877" s="61">
        <f t="shared" si="662"/>
        <v>61.76</v>
      </c>
    </row>
    <row r="878" spans="1:12" x14ac:dyDescent="0.25">
      <c r="A878" s="77">
        <v>7</v>
      </c>
      <c r="B878" s="20" t="s">
        <v>871</v>
      </c>
      <c r="C878" s="23">
        <v>1</v>
      </c>
      <c r="D878" s="96">
        <v>0</v>
      </c>
      <c r="E878" s="102">
        <f t="shared" si="663"/>
        <v>1</v>
      </c>
      <c r="F878" s="98" t="s">
        <v>5</v>
      </c>
      <c r="G878" s="90"/>
      <c r="H878" s="91">
        <f t="shared" si="658"/>
        <v>0</v>
      </c>
      <c r="I878" s="92">
        <f t="shared" si="659"/>
        <v>123.52</v>
      </c>
      <c r="J878" s="93">
        <f t="shared" si="660"/>
        <v>0.5</v>
      </c>
      <c r="K878" s="91">
        <f t="shared" si="661"/>
        <v>61.76</v>
      </c>
      <c r="L878" s="61">
        <f t="shared" si="662"/>
        <v>61.76</v>
      </c>
    </row>
    <row r="879" spans="1:12" x14ac:dyDescent="0.25">
      <c r="A879" s="77">
        <v>8</v>
      </c>
      <c r="B879" s="20" t="s">
        <v>872</v>
      </c>
      <c r="C879" s="23">
        <v>1</v>
      </c>
      <c r="D879" s="96">
        <v>0</v>
      </c>
      <c r="E879" s="102">
        <f t="shared" si="663"/>
        <v>1</v>
      </c>
      <c r="F879" s="98" t="s">
        <v>5</v>
      </c>
      <c r="G879" s="90"/>
      <c r="H879" s="91">
        <f t="shared" si="658"/>
        <v>0</v>
      </c>
      <c r="I879" s="92">
        <f t="shared" si="659"/>
        <v>123.52</v>
      </c>
      <c r="J879" s="93">
        <f t="shared" si="660"/>
        <v>0.5</v>
      </c>
      <c r="K879" s="91">
        <f t="shared" si="661"/>
        <v>61.76</v>
      </c>
      <c r="L879" s="61">
        <f t="shared" si="662"/>
        <v>61.76</v>
      </c>
    </row>
    <row r="880" spans="1:12" x14ac:dyDescent="0.25">
      <c r="A880" s="77">
        <v>9</v>
      </c>
      <c r="B880" s="20" t="s">
        <v>1338</v>
      </c>
      <c r="C880" s="23">
        <v>1</v>
      </c>
      <c r="D880" s="96">
        <v>0</v>
      </c>
      <c r="E880" s="102">
        <f t="shared" ref="E880:E882" si="664">C880*(1+D880)</f>
        <v>1</v>
      </c>
      <c r="F880" s="98" t="s">
        <v>5</v>
      </c>
      <c r="G880" s="90"/>
      <c r="H880" s="91">
        <f t="shared" si="658"/>
        <v>0</v>
      </c>
      <c r="I880" s="92">
        <f t="shared" si="659"/>
        <v>123.52</v>
      </c>
      <c r="J880" s="93">
        <f t="shared" si="660"/>
        <v>0.5</v>
      </c>
      <c r="K880" s="91">
        <f t="shared" si="661"/>
        <v>61.76</v>
      </c>
      <c r="L880" s="61">
        <f t="shared" si="662"/>
        <v>61.76</v>
      </c>
    </row>
    <row r="881" spans="1:12" x14ac:dyDescent="0.25">
      <c r="A881" s="77">
        <v>10</v>
      </c>
      <c r="B881" s="20" t="s">
        <v>1339</v>
      </c>
      <c r="C881" s="23">
        <v>1</v>
      </c>
      <c r="D881" s="96">
        <v>0</v>
      </c>
      <c r="E881" s="102">
        <f t="shared" si="664"/>
        <v>1</v>
      </c>
      <c r="F881" s="98" t="s">
        <v>5</v>
      </c>
      <c r="G881" s="90"/>
      <c r="H881" s="91">
        <f t="shared" si="658"/>
        <v>0</v>
      </c>
      <c r="I881" s="92">
        <f t="shared" si="659"/>
        <v>123.52</v>
      </c>
      <c r="J881" s="93">
        <f t="shared" si="660"/>
        <v>0.5</v>
      </c>
      <c r="K881" s="91">
        <f t="shared" si="661"/>
        <v>61.76</v>
      </c>
      <c r="L881" s="61">
        <f t="shared" si="662"/>
        <v>61.76</v>
      </c>
    </row>
    <row r="882" spans="1:12" x14ac:dyDescent="0.25">
      <c r="A882" s="77">
        <v>11</v>
      </c>
      <c r="B882" s="20" t="s">
        <v>1340</v>
      </c>
      <c r="C882" s="23">
        <v>1</v>
      </c>
      <c r="D882" s="96">
        <v>0</v>
      </c>
      <c r="E882" s="102">
        <f t="shared" si="664"/>
        <v>1</v>
      </c>
      <c r="F882" s="98" t="s">
        <v>5</v>
      </c>
      <c r="G882" s="90"/>
      <c r="H882" s="91">
        <f t="shared" si="658"/>
        <v>0</v>
      </c>
      <c r="I882" s="92">
        <f t="shared" si="659"/>
        <v>123.52</v>
      </c>
      <c r="J882" s="93">
        <f t="shared" si="660"/>
        <v>0.5</v>
      </c>
      <c r="K882" s="91">
        <f t="shared" si="661"/>
        <v>61.76</v>
      </c>
      <c r="L882" s="61">
        <f t="shared" si="662"/>
        <v>61.76</v>
      </c>
    </row>
    <row r="883" spans="1:12" x14ac:dyDescent="0.25">
      <c r="A883" s="77">
        <v>12</v>
      </c>
      <c r="B883" s="20" t="s">
        <v>1341</v>
      </c>
      <c r="C883" s="23">
        <v>1</v>
      </c>
      <c r="D883" s="96">
        <v>0</v>
      </c>
      <c r="E883" s="102">
        <f t="shared" si="663"/>
        <v>1</v>
      </c>
      <c r="F883" s="98" t="s">
        <v>5</v>
      </c>
      <c r="G883" s="90"/>
      <c r="H883" s="91">
        <f t="shared" si="658"/>
        <v>0</v>
      </c>
      <c r="I883" s="92">
        <f t="shared" si="659"/>
        <v>123.52</v>
      </c>
      <c r="J883" s="93">
        <f t="shared" si="660"/>
        <v>0.5</v>
      </c>
      <c r="K883" s="91">
        <f t="shared" si="661"/>
        <v>61.76</v>
      </c>
      <c r="L883" s="61">
        <f t="shared" si="662"/>
        <v>61.76</v>
      </c>
    </row>
    <row r="884" spans="1:12" x14ac:dyDescent="0.25">
      <c r="A884" s="77">
        <v>13</v>
      </c>
      <c r="B884" s="20" t="s">
        <v>873</v>
      </c>
      <c r="C884" s="23">
        <v>1</v>
      </c>
      <c r="D884" s="96">
        <v>0</v>
      </c>
      <c r="E884" s="102">
        <f t="shared" si="663"/>
        <v>1</v>
      </c>
      <c r="F884" s="98" t="s">
        <v>5</v>
      </c>
      <c r="G884" s="90"/>
      <c r="H884" s="91">
        <f t="shared" si="658"/>
        <v>0</v>
      </c>
      <c r="I884" s="92">
        <f t="shared" si="659"/>
        <v>123.52</v>
      </c>
      <c r="J884" s="93">
        <f t="shared" si="660"/>
        <v>0.5</v>
      </c>
      <c r="K884" s="91">
        <f t="shared" si="661"/>
        <v>61.76</v>
      </c>
      <c r="L884" s="61">
        <f t="shared" si="662"/>
        <v>61.76</v>
      </c>
    </row>
    <row r="885" spans="1:12" x14ac:dyDescent="0.25">
      <c r="A885" s="77">
        <v>14</v>
      </c>
      <c r="B885" s="20" t="s">
        <v>874</v>
      </c>
      <c r="C885" s="23">
        <v>1</v>
      </c>
      <c r="D885" s="96">
        <v>0</v>
      </c>
      <c r="E885" s="102">
        <f t="shared" si="663"/>
        <v>1</v>
      </c>
      <c r="F885" s="98" t="s">
        <v>5</v>
      </c>
      <c r="G885" s="90"/>
      <c r="H885" s="91">
        <f t="shared" si="658"/>
        <v>0</v>
      </c>
      <c r="I885" s="92">
        <f t="shared" si="659"/>
        <v>123.52</v>
      </c>
      <c r="J885" s="93">
        <f t="shared" si="660"/>
        <v>0.5</v>
      </c>
      <c r="K885" s="91">
        <f t="shared" si="661"/>
        <v>61.76</v>
      </c>
      <c r="L885" s="61">
        <f t="shared" si="662"/>
        <v>61.76</v>
      </c>
    </row>
    <row r="886" spans="1:12" x14ac:dyDescent="0.25">
      <c r="A886" s="77">
        <v>15</v>
      </c>
      <c r="B886" s="20" t="s">
        <v>875</v>
      </c>
      <c r="C886" s="23">
        <v>1</v>
      </c>
      <c r="D886" s="96">
        <v>0</v>
      </c>
      <c r="E886" s="102">
        <f t="shared" si="663"/>
        <v>1</v>
      </c>
      <c r="F886" s="98" t="s">
        <v>5</v>
      </c>
      <c r="G886" s="90"/>
      <c r="H886" s="91">
        <f t="shared" si="658"/>
        <v>0</v>
      </c>
      <c r="I886" s="92">
        <f t="shared" si="659"/>
        <v>123.52</v>
      </c>
      <c r="J886" s="93">
        <f t="shared" si="660"/>
        <v>0.5</v>
      </c>
      <c r="K886" s="91">
        <f t="shared" si="661"/>
        <v>61.76</v>
      </c>
      <c r="L886" s="61">
        <f t="shared" si="662"/>
        <v>61.76</v>
      </c>
    </row>
    <row r="887" spans="1:12" x14ac:dyDescent="0.25">
      <c r="A887" s="77">
        <v>16</v>
      </c>
      <c r="B887" s="20" t="s">
        <v>876</v>
      </c>
      <c r="C887" s="23">
        <v>1</v>
      </c>
      <c r="D887" s="96">
        <v>0</v>
      </c>
      <c r="E887" s="102">
        <f t="shared" si="663"/>
        <v>1</v>
      </c>
      <c r="F887" s="98" t="s">
        <v>5</v>
      </c>
      <c r="G887" s="90"/>
      <c r="H887" s="91">
        <f t="shared" si="658"/>
        <v>0</v>
      </c>
      <c r="I887" s="92">
        <f t="shared" si="659"/>
        <v>123.52</v>
      </c>
      <c r="J887" s="93">
        <f t="shared" si="660"/>
        <v>0.5</v>
      </c>
      <c r="K887" s="91">
        <f t="shared" si="661"/>
        <v>61.76</v>
      </c>
      <c r="L887" s="61">
        <f t="shared" si="662"/>
        <v>61.76</v>
      </c>
    </row>
    <row r="888" spans="1:12" x14ac:dyDescent="0.25">
      <c r="A888" s="77">
        <v>17</v>
      </c>
      <c r="B888" s="20" t="s">
        <v>1342</v>
      </c>
      <c r="C888" s="23">
        <v>1</v>
      </c>
      <c r="D888" s="96">
        <v>0</v>
      </c>
      <c r="E888" s="102">
        <f t="shared" si="663"/>
        <v>1</v>
      </c>
      <c r="F888" s="98" t="s">
        <v>5</v>
      </c>
      <c r="G888" s="90"/>
      <c r="H888" s="91">
        <f t="shared" si="658"/>
        <v>0</v>
      </c>
      <c r="I888" s="92">
        <f t="shared" si="659"/>
        <v>123.52</v>
      </c>
      <c r="J888" s="93">
        <f t="shared" si="660"/>
        <v>0.5</v>
      </c>
      <c r="K888" s="91">
        <f t="shared" si="661"/>
        <v>61.76</v>
      </c>
      <c r="L888" s="61">
        <f t="shared" si="662"/>
        <v>61.76</v>
      </c>
    </row>
    <row r="889" spans="1:12" x14ac:dyDescent="0.25">
      <c r="A889" s="77">
        <v>18</v>
      </c>
      <c r="B889" s="20" t="s">
        <v>877</v>
      </c>
      <c r="C889" s="23">
        <v>1</v>
      </c>
      <c r="D889" s="96">
        <v>0</v>
      </c>
      <c r="E889" s="102">
        <f t="shared" si="663"/>
        <v>1</v>
      </c>
      <c r="F889" s="98" t="s">
        <v>5</v>
      </c>
      <c r="G889" s="90"/>
      <c r="H889" s="91">
        <f t="shared" si="658"/>
        <v>0</v>
      </c>
      <c r="I889" s="92">
        <f t="shared" si="659"/>
        <v>123.52</v>
      </c>
      <c r="J889" s="93">
        <f t="shared" si="660"/>
        <v>0.5</v>
      </c>
      <c r="K889" s="91">
        <f t="shared" si="661"/>
        <v>61.76</v>
      </c>
      <c r="L889" s="61">
        <f t="shared" si="662"/>
        <v>61.76</v>
      </c>
    </row>
    <row r="890" spans="1:12" ht="16.5" thickBot="1" x14ac:dyDescent="0.3">
      <c r="A890" s="77"/>
      <c r="B890" s="20"/>
      <c r="C890" s="23"/>
      <c r="D890" s="96"/>
      <c r="E890" s="102"/>
      <c r="F890" s="98"/>
      <c r="G890" s="90"/>
      <c r="H890" s="91"/>
      <c r="I890" s="110"/>
      <c r="J890" s="93"/>
      <c r="K890" s="91"/>
      <c r="L890" s="61"/>
    </row>
    <row r="891" spans="1:12" ht="15.75" customHeight="1" thickBot="1" x14ac:dyDescent="0.3">
      <c r="A891" s="145" t="s">
        <v>878</v>
      </c>
      <c r="B891" s="146"/>
      <c r="C891" s="108"/>
      <c r="D891" s="96"/>
      <c r="E891" s="102"/>
      <c r="F891" s="98"/>
      <c r="G891" s="99"/>
      <c r="H891" s="99"/>
      <c r="I891" s="109"/>
      <c r="J891" s="101"/>
      <c r="K891" s="92"/>
      <c r="L891" s="30"/>
    </row>
    <row r="892" spans="1:12" x14ac:dyDescent="0.25">
      <c r="A892" s="77">
        <v>1</v>
      </c>
      <c r="B892" s="20" t="s">
        <v>879</v>
      </c>
      <c r="C892" s="23">
        <v>8</v>
      </c>
      <c r="D892" s="96">
        <v>0</v>
      </c>
      <c r="E892" s="102">
        <f t="shared" ref="E892:E898" si="665">C892*(1+D892)</f>
        <v>8</v>
      </c>
      <c r="F892" s="98" t="s">
        <v>5</v>
      </c>
      <c r="G892" s="90"/>
      <c r="H892" s="91">
        <f t="shared" ref="H892:H898" si="666">G892*E892</f>
        <v>0</v>
      </c>
      <c r="I892" s="92">
        <f t="shared" ref="I892:I898" si="667">L$4</f>
        <v>123.52</v>
      </c>
      <c r="J892" s="93">
        <f t="shared" ref="J892:J896" si="668">E892*0.5</f>
        <v>4</v>
      </c>
      <c r="K892" s="91">
        <f t="shared" ref="K892:K898" si="669">J892*I892</f>
        <v>494.08</v>
      </c>
      <c r="L892" s="61">
        <f t="shared" ref="L892:L898" si="670">K892+H892</f>
        <v>494.08</v>
      </c>
    </row>
    <row r="893" spans="1:12" x14ac:dyDescent="0.25">
      <c r="A893" s="77">
        <v>2</v>
      </c>
      <c r="B893" s="20" t="s">
        <v>1348</v>
      </c>
      <c r="C893" s="23">
        <v>7</v>
      </c>
      <c r="D893" s="96">
        <v>0</v>
      </c>
      <c r="E893" s="102">
        <f t="shared" si="665"/>
        <v>7</v>
      </c>
      <c r="F893" s="98" t="s">
        <v>5</v>
      </c>
      <c r="G893" s="90"/>
      <c r="H893" s="91">
        <f t="shared" si="666"/>
        <v>0</v>
      </c>
      <c r="I893" s="92">
        <f t="shared" si="667"/>
        <v>123.52</v>
      </c>
      <c r="J893" s="93">
        <f t="shared" si="668"/>
        <v>3.5</v>
      </c>
      <c r="K893" s="91">
        <f t="shared" si="669"/>
        <v>432.32</v>
      </c>
      <c r="L893" s="61">
        <f t="shared" si="670"/>
        <v>432.32</v>
      </c>
    </row>
    <row r="894" spans="1:12" x14ac:dyDescent="0.25">
      <c r="A894" s="77">
        <v>3</v>
      </c>
      <c r="B894" s="20" t="s">
        <v>1347</v>
      </c>
      <c r="C894" s="23">
        <v>2</v>
      </c>
      <c r="D894" s="96">
        <v>0</v>
      </c>
      <c r="E894" s="102">
        <f t="shared" si="665"/>
        <v>2</v>
      </c>
      <c r="F894" s="98" t="s">
        <v>5</v>
      </c>
      <c r="G894" s="90"/>
      <c r="H894" s="91">
        <f t="shared" si="666"/>
        <v>0</v>
      </c>
      <c r="I894" s="92">
        <f t="shared" si="667"/>
        <v>123.52</v>
      </c>
      <c r="J894" s="93">
        <f t="shared" si="668"/>
        <v>1</v>
      </c>
      <c r="K894" s="91">
        <f t="shared" si="669"/>
        <v>123.52</v>
      </c>
      <c r="L894" s="61">
        <f t="shared" si="670"/>
        <v>123.52</v>
      </c>
    </row>
    <row r="895" spans="1:12" x14ac:dyDescent="0.25">
      <c r="A895" s="77">
        <v>4</v>
      </c>
      <c r="B895" s="20" t="s">
        <v>1346</v>
      </c>
      <c r="C895" s="23">
        <f>16+161</f>
        <v>177</v>
      </c>
      <c r="D895" s="96">
        <v>0</v>
      </c>
      <c r="E895" s="102">
        <f t="shared" si="665"/>
        <v>177</v>
      </c>
      <c r="F895" s="98" t="s">
        <v>5</v>
      </c>
      <c r="G895" s="90"/>
      <c r="H895" s="91">
        <f t="shared" si="666"/>
        <v>0</v>
      </c>
      <c r="I895" s="92">
        <f t="shared" si="667"/>
        <v>123.52</v>
      </c>
      <c r="J895" s="93">
        <f t="shared" si="668"/>
        <v>88.5</v>
      </c>
      <c r="K895" s="91">
        <f t="shared" si="669"/>
        <v>10931.52</v>
      </c>
      <c r="L895" s="61">
        <f t="shared" si="670"/>
        <v>10931.52</v>
      </c>
    </row>
    <row r="896" spans="1:12" x14ac:dyDescent="0.25">
      <c r="A896" s="77">
        <v>5</v>
      </c>
      <c r="B896" s="20" t="s">
        <v>1343</v>
      </c>
      <c r="C896" s="23">
        <v>4</v>
      </c>
      <c r="D896" s="96">
        <v>0</v>
      </c>
      <c r="E896" s="102">
        <f t="shared" si="665"/>
        <v>4</v>
      </c>
      <c r="F896" s="98" t="s">
        <v>5</v>
      </c>
      <c r="G896" s="90"/>
      <c r="H896" s="91">
        <f t="shared" si="666"/>
        <v>0</v>
      </c>
      <c r="I896" s="92">
        <f t="shared" si="667"/>
        <v>123.52</v>
      </c>
      <c r="J896" s="93">
        <f t="shared" si="668"/>
        <v>2</v>
      </c>
      <c r="K896" s="91">
        <f t="shared" si="669"/>
        <v>247.04</v>
      </c>
      <c r="L896" s="61">
        <f t="shared" si="670"/>
        <v>247.04</v>
      </c>
    </row>
    <row r="897" spans="1:12" x14ac:dyDescent="0.25">
      <c r="A897" s="77">
        <v>6</v>
      </c>
      <c r="B897" s="20" t="s">
        <v>1344</v>
      </c>
      <c r="C897" s="23">
        <v>9</v>
      </c>
      <c r="D897" s="96">
        <v>0</v>
      </c>
      <c r="E897" s="102">
        <f t="shared" si="665"/>
        <v>9</v>
      </c>
      <c r="F897" s="98" t="s">
        <v>5</v>
      </c>
      <c r="G897" s="90"/>
      <c r="H897" s="91">
        <f t="shared" si="666"/>
        <v>0</v>
      </c>
      <c r="I897" s="92">
        <f t="shared" si="667"/>
        <v>123.52</v>
      </c>
      <c r="J897" s="93">
        <f>E897*0.75</f>
        <v>6.75</v>
      </c>
      <c r="K897" s="91">
        <f t="shared" si="669"/>
        <v>833.76</v>
      </c>
      <c r="L897" s="61">
        <f t="shared" si="670"/>
        <v>833.76</v>
      </c>
    </row>
    <row r="898" spans="1:12" x14ac:dyDescent="0.25">
      <c r="A898" s="77">
        <v>7</v>
      </c>
      <c r="B898" s="20" t="s">
        <v>1345</v>
      </c>
      <c r="C898" s="23">
        <v>2</v>
      </c>
      <c r="D898" s="96">
        <v>0</v>
      </c>
      <c r="E898" s="102">
        <f t="shared" si="665"/>
        <v>2</v>
      </c>
      <c r="F898" s="98" t="s">
        <v>5</v>
      </c>
      <c r="G898" s="90"/>
      <c r="H898" s="91">
        <f t="shared" si="666"/>
        <v>0</v>
      </c>
      <c r="I898" s="92">
        <f t="shared" si="667"/>
        <v>123.52</v>
      </c>
      <c r="J898" s="93">
        <f>E898*1</f>
        <v>2</v>
      </c>
      <c r="K898" s="91">
        <f t="shared" si="669"/>
        <v>247.04</v>
      </c>
      <c r="L898" s="61">
        <f t="shared" si="670"/>
        <v>247.04</v>
      </c>
    </row>
    <row r="899" spans="1:12" ht="16.5" thickBot="1" x14ac:dyDescent="0.3">
      <c r="A899" s="77"/>
      <c r="B899" s="20"/>
      <c r="C899" s="23"/>
      <c r="D899" s="96"/>
      <c r="E899" s="102"/>
      <c r="F899" s="98"/>
      <c r="G899" s="90"/>
      <c r="H899" s="91"/>
      <c r="I899" s="110"/>
      <c r="J899" s="93"/>
      <c r="K899" s="91"/>
      <c r="L899" s="61"/>
    </row>
    <row r="900" spans="1:12" ht="16.5" thickBot="1" x14ac:dyDescent="0.3">
      <c r="A900" s="145" t="s">
        <v>1786</v>
      </c>
      <c r="B900" s="146"/>
      <c r="C900" s="108"/>
      <c r="D900" s="96"/>
      <c r="E900" s="102"/>
      <c r="F900" s="98"/>
      <c r="G900" s="90"/>
      <c r="H900" s="91"/>
      <c r="I900" s="110"/>
      <c r="J900" s="93"/>
      <c r="K900" s="91"/>
      <c r="L900" s="61"/>
    </row>
    <row r="901" spans="1:12" x14ac:dyDescent="0.25">
      <c r="A901" s="19">
        <v>1</v>
      </c>
      <c r="B901" s="55" t="s">
        <v>1787</v>
      </c>
      <c r="C901" s="111">
        <v>16</v>
      </c>
      <c r="D901" s="96">
        <v>0</v>
      </c>
      <c r="E901" s="102">
        <f t="shared" ref="E901" si="671">C901*(1+D901)</f>
        <v>16</v>
      </c>
      <c r="F901" s="98" t="s">
        <v>5</v>
      </c>
      <c r="G901" s="106"/>
      <c r="H901" s="91">
        <f t="shared" ref="H901" si="672">G901*E901</f>
        <v>0</v>
      </c>
      <c r="I901" s="110">
        <f t="shared" ref="I901" si="673">L$4</f>
        <v>123.52</v>
      </c>
      <c r="J901" s="93">
        <f>E901*0.5</f>
        <v>8</v>
      </c>
      <c r="K901" s="91">
        <f t="shared" ref="K901" si="674">J901*I901</f>
        <v>988.16</v>
      </c>
      <c r="L901" s="61">
        <f t="shared" ref="L901" si="675">K901+H901</f>
        <v>988.16</v>
      </c>
    </row>
    <row r="902" spans="1:12" ht="15.75" customHeight="1" thickBot="1" x14ac:dyDescent="0.3">
      <c r="A902" s="19"/>
      <c r="B902" s="14"/>
      <c r="C902" s="111"/>
      <c r="D902" s="96"/>
      <c r="E902" s="97"/>
      <c r="F902" s="98"/>
      <c r="G902" s="99"/>
      <c r="H902" s="99"/>
      <c r="I902" s="100"/>
      <c r="J902" s="101"/>
      <c r="K902" s="92"/>
      <c r="L902" s="30"/>
    </row>
    <row r="903" spans="1:12" ht="15.75" customHeight="1" thickBot="1" x14ac:dyDescent="0.3">
      <c r="A903" s="145" t="s">
        <v>1755</v>
      </c>
      <c r="B903" s="146"/>
      <c r="C903" s="108"/>
      <c r="D903" s="96"/>
      <c r="E903" s="102"/>
      <c r="F903" s="98"/>
      <c r="G903" s="99"/>
      <c r="H903" s="99"/>
      <c r="I903" s="109"/>
      <c r="J903" s="101"/>
      <c r="K903" s="92"/>
      <c r="L903" s="30"/>
    </row>
    <row r="904" spans="1:12" x14ac:dyDescent="0.25">
      <c r="A904" s="77">
        <v>1</v>
      </c>
      <c r="B904" s="20" t="s">
        <v>1756</v>
      </c>
      <c r="C904" s="23">
        <v>248</v>
      </c>
      <c r="D904" s="96">
        <v>0</v>
      </c>
      <c r="E904" s="102">
        <f t="shared" ref="E904:E907" si="676">C904*(1+D904)</f>
        <v>248</v>
      </c>
      <c r="F904" s="98" t="s">
        <v>5</v>
      </c>
      <c r="G904" s="90"/>
      <c r="H904" s="91">
        <f t="shared" ref="H904" si="677">G904*E904</f>
        <v>0</v>
      </c>
      <c r="I904" s="92">
        <f t="shared" ref="I904" si="678">L$4</f>
        <v>123.52</v>
      </c>
      <c r="J904" s="93">
        <f>E904*0.55</f>
        <v>136.4</v>
      </c>
      <c r="K904" s="91">
        <f t="shared" ref="K904" si="679">J904*I904</f>
        <v>16848.128000000001</v>
      </c>
      <c r="L904" s="61">
        <f t="shared" ref="L904" si="680">K904+H904</f>
        <v>16848.128000000001</v>
      </c>
    </row>
    <row r="905" spans="1:12" ht="15.75" customHeight="1" thickBot="1" x14ac:dyDescent="0.3">
      <c r="A905" s="19"/>
      <c r="B905" s="14"/>
      <c r="C905" s="111"/>
      <c r="D905" s="96"/>
      <c r="E905" s="97"/>
      <c r="F905" s="98"/>
      <c r="G905" s="99"/>
      <c r="H905" s="99"/>
      <c r="I905" s="100"/>
      <c r="J905" s="101"/>
      <c r="K905" s="92"/>
      <c r="L905" s="30"/>
    </row>
    <row r="906" spans="1:12" ht="15.75" customHeight="1" thickBot="1" x14ac:dyDescent="0.3">
      <c r="A906" s="145" t="s">
        <v>1957</v>
      </c>
      <c r="B906" s="146"/>
      <c r="C906" s="108"/>
      <c r="D906" s="96"/>
      <c r="E906" s="102"/>
      <c r="F906" s="98"/>
      <c r="G906" s="99"/>
      <c r="H906" s="99"/>
      <c r="I906" s="109"/>
      <c r="J906" s="101"/>
      <c r="K906" s="92"/>
      <c r="L906" s="30"/>
    </row>
    <row r="907" spans="1:12" x14ac:dyDescent="0.25">
      <c r="A907" s="77">
        <v>1</v>
      </c>
      <c r="B907" s="20" t="s">
        <v>1758</v>
      </c>
      <c r="C907" s="23">
        <v>2</v>
      </c>
      <c r="D907" s="96">
        <v>0</v>
      </c>
      <c r="E907" s="102">
        <f t="shared" si="676"/>
        <v>2</v>
      </c>
      <c r="F907" s="98" t="s">
        <v>5</v>
      </c>
      <c r="G907" s="106"/>
      <c r="H907" s="91">
        <f>G907*E907</f>
        <v>0</v>
      </c>
      <c r="I907" s="110">
        <f t="shared" ref="I907" si="681">L$4</f>
        <v>123.52</v>
      </c>
      <c r="J907" s="93">
        <f>E907*3</f>
        <v>6</v>
      </c>
      <c r="K907" s="91">
        <f>J907*I907</f>
        <v>741.12</v>
      </c>
      <c r="L907" s="61">
        <f>K907+H907</f>
        <v>741.12</v>
      </c>
    </row>
    <row r="908" spans="1:12" x14ac:dyDescent="0.25">
      <c r="A908" s="77">
        <v>2</v>
      </c>
      <c r="B908" s="20" t="s">
        <v>1759</v>
      </c>
      <c r="C908" s="23">
        <v>2</v>
      </c>
      <c r="D908" s="96">
        <v>0</v>
      </c>
      <c r="E908" s="102">
        <f t="shared" ref="E908:E912" si="682">C908*(1+D908)</f>
        <v>2</v>
      </c>
      <c r="F908" s="98" t="s">
        <v>5</v>
      </c>
      <c r="G908" s="106"/>
      <c r="H908" s="91">
        <f>G908*E908</f>
        <v>0</v>
      </c>
      <c r="I908" s="110">
        <f t="shared" ref="I908" si="683">L$4</f>
        <v>123.52</v>
      </c>
      <c r="J908" s="93">
        <f>E908*3.5</f>
        <v>7</v>
      </c>
      <c r="K908" s="91">
        <f>J908*I908</f>
        <v>864.64</v>
      </c>
      <c r="L908" s="61">
        <f>K908+H908</f>
        <v>864.64</v>
      </c>
    </row>
    <row r="909" spans="1:12" x14ac:dyDescent="0.25">
      <c r="A909" s="77">
        <v>3</v>
      </c>
      <c r="B909" s="20" t="s">
        <v>1760</v>
      </c>
      <c r="C909" s="23">
        <v>4</v>
      </c>
      <c r="D909" s="96">
        <v>0</v>
      </c>
      <c r="E909" s="102">
        <f t="shared" si="682"/>
        <v>4</v>
      </c>
      <c r="F909" s="98" t="s">
        <v>5</v>
      </c>
      <c r="G909" s="106"/>
      <c r="H909" s="91">
        <f>G909*E909</f>
        <v>0</v>
      </c>
      <c r="I909" s="110">
        <f t="shared" ref="I909:I914" si="684">L$4</f>
        <v>123.52</v>
      </c>
      <c r="J909" s="93">
        <f>E909*0.6</f>
        <v>2.4</v>
      </c>
      <c r="K909" s="91">
        <f>J909*I909</f>
        <v>296.44799999999998</v>
      </c>
      <c r="L909" s="61">
        <f>K909+H909</f>
        <v>296.44799999999998</v>
      </c>
    </row>
    <row r="910" spans="1:12" x14ac:dyDescent="0.25">
      <c r="A910" s="77">
        <v>4</v>
      </c>
      <c r="B910" s="20" t="s">
        <v>1761</v>
      </c>
      <c r="C910" s="23">
        <v>14</v>
      </c>
      <c r="D910" s="96">
        <v>0</v>
      </c>
      <c r="E910" s="102">
        <f t="shared" si="682"/>
        <v>14</v>
      </c>
      <c r="F910" s="98" t="s">
        <v>5</v>
      </c>
      <c r="G910" s="106"/>
      <c r="H910" s="91">
        <f t="shared" ref="H910:H913" si="685">G910*E910</f>
        <v>0</v>
      </c>
      <c r="I910" s="110">
        <f t="shared" si="684"/>
        <v>123.52</v>
      </c>
      <c r="J910" s="93">
        <f>E910*0.88</f>
        <v>12.32</v>
      </c>
      <c r="K910" s="91">
        <f t="shared" ref="K910:K913" si="686">J910*I910</f>
        <v>1521.7664</v>
      </c>
      <c r="L910" s="61">
        <f t="shared" ref="L910:L913" si="687">K910+H910</f>
        <v>1521.7664</v>
      </c>
    </row>
    <row r="911" spans="1:12" x14ac:dyDescent="0.25">
      <c r="A911" s="77">
        <v>5</v>
      </c>
      <c r="B911" s="20" t="s">
        <v>1762</v>
      </c>
      <c r="C911" s="23">
        <v>4</v>
      </c>
      <c r="D911" s="96">
        <v>0</v>
      </c>
      <c r="E911" s="102">
        <f t="shared" si="682"/>
        <v>4</v>
      </c>
      <c r="F911" s="98" t="s">
        <v>5</v>
      </c>
      <c r="G911" s="106"/>
      <c r="H911" s="91">
        <f t="shared" si="685"/>
        <v>0</v>
      </c>
      <c r="I911" s="110">
        <f t="shared" si="684"/>
        <v>123.52</v>
      </c>
      <c r="J911" s="93">
        <f t="shared" ref="J911" si="688">E911*0.8</f>
        <v>3.2</v>
      </c>
      <c r="K911" s="91">
        <f t="shared" si="686"/>
        <v>395.26400000000001</v>
      </c>
      <c r="L911" s="61">
        <f t="shared" si="687"/>
        <v>395.26400000000001</v>
      </c>
    </row>
    <row r="912" spans="1:12" x14ac:dyDescent="0.25">
      <c r="A912" s="77">
        <v>6</v>
      </c>
      <c r="B912" s="20" t="s">
        <v>1763</v>
      </c>
      <c r="C912" s="23">
        <v>10</v>
      </c>
      <c r="D912" s="96">
        <v>0</v>
      </c>
      <c r="E912" s="102">
        <f t="shared" si="682"/>
        <v>10</v>
      </c>
      <c r="F912" s="98" t="s">
        <v>5</v>
      </c>
      <c r="G912" s="106"/>
      <c r="H912" s="91">
        <f t="shared" si="685"/>
        <v>0</v>
      </c>
      <c r="I912" s="110">
        <f t="shared" si="684"/>
        <v>123.52</v>
      </c>
      <c r="J912" s="93">
        <f>E912*1</f>
        <v>10</v>
      </c>
      <c r="K912" s="91">
        <f t="shared" si="686"/>
        <v>1235.2</v>
      </c>
      <c r="L912" s="61">
        <f t="shared" si="687"/>
        <v>1235.2</v>
      </c>
    </row>
    <row r="913" spans="1:12" x14ac:dyDescent="0.25">
      <c r="A913" s="77">
        <v>7</v>
      </c>
      <c r="B913" s="20" t="s">
        <v>1764</v>
      </c>
      <c r="C913" s="23">
        <v>2</v>
      </c>
      <c r="D913" s="96">
        <v>0</v>
      </c>
      <c r="E913" s="102">
        <f t="shared" ref="E913:E929" si="689">C913*(1+D913)</f>
        <v>2</v>
      </c>
      <c r="F913" s="98" t="s">
        <v>5</v>
      </c>
      <c r="G913" s="106"/>
      <c r="H913" s="91">
        <f t="shared" si="685"/>
        <v>0</v>
      </c>
      <c r="I913" s="110">
        <f t="shared" si="684"/>
        <v>123.52</v>
      </c>
      <c r="J913" s="93">
        <f>E913*1.2</f>
        <v>2.4</v>
      </c>
      <c r="K913" s="91">
        <f t="shared" si="686"/>
        <v>296.44799999999998</v>
      </c>
      <c r="L913" s="61">
        <f t="shared" si="687"/>
        <v>296.44799999999998</v>
      </c>
    </row>
    <row r="914" spans="1:12" x14ac:dyDescent="0.25">
      <c r="A914" s="77">
        <v>8</v>
      </c>
      <c r="B914" s="20" t="s">
        <v>1765</v>
      </c>
      <c r="C914" s="23">
        <v>10</v>
      </c>
      <c r="D914" s="96">
        <v>0</v>
      </c>
      <c r="E914" s="102">
        <f t="shared" si="689"/>
        <v>10</v>
      </c>
      <c r="F914" s="98" t="s">
        <v>5</v>
      </c>
      <c r="G914" s="106"/>
      <c r="H914" s="91">
        <f>G914*E914</f>
        <v>0</v>
      </c>
      <c r="I914" s="110">
        <f t="shared" si="684"/>
        <v>123.52</v>
      </c>
      <c r="J914" s="93">
        <f>E914*2.5</f>
        <v>25</v>
      </c>
      <c r="K914" s="91">
        <f>J914*I914</f>
        <v>3088</v>
      </c>
      <c r="L914" s="61">
        <f>K914+H914</f>
        <v>3088</v>
      </c>
    </row>
    <row r="915" spans="1:12" x14ac:dyDescent="0.25">
      <c r="A915" s="77">
        <v>9</v>
      </c>
      <c r="B915" s="20" t="s">
        <v>1766</v>
      </c>
      <c r="C915" s="23">
        <v>19</v>
      </c>
      <c r="D915" s="96">
        <v>0</v>
      </c>
      <c r="E915" s="102">
        <f t="shared" si="689"/>
        <v>19</v>
      </c>
      <c r="F915" s="98" t="s">
        <v>5</v>
      </c>
      <c r="G915" s="106"/>
      <c r="H915" s="91">
        <f>G915*E915</f>
        <v>0</v>
      </c>
      <c r="I915" s="110">
        <f t="shared" ref="I915:I921" si="690">L$4</f>
        <v>123.52</v>
      </c>
      <c r="J915" s="93">
        <f>E915*3</f>
        <v>57</v>
      </c>
      <c r="K915" s="91">
        <f>J915*I915</f>
        <v>7040.6399999999994</v>
      </c>
      <c r="L915" s="61">
        <f>K915+H915</f>
        <v>7040.6399999999994</v>
      </c>
    </row>
    <row r="916" spans="1:12" x14ac:dyDescent="0.25">
      <c r="A916" s="77">
        <v>10</v>
      </c>
      <c r="B916" s="20" t="s">
        <v>1767</v>
      </c>
      <c r="C916" s="23">
        <v>10</v>
      </c>
      <c r="D916" s="96">
        <v>0</v>
      </c>
      <c r="E916" s="102">
        <f t="shared" si="689"/>
        <v>10</v>
      </c>
      <c r="F916" s="98" t="s">
        <v>5</v>
      </c>
      <c r="G916" s="106"/>
      <c r="H916" s="91">
        <f>G916*E916</f>
        <v>0</v>
      </c>
      <c r="I916" s="110">
        <f t="shared" si="690"/>
        <v>123.52</v>
      </c>
      <c r="J916" s="93">
        <f>E916*3.5</f>
        <v>35</v>
      </c>
      <c r="K916" s="91">
        <f>J916*I916</f>
        <v>4323.2</v>
      </c>
      <c r="L916" s="61">
        <f>K916+H916</f>
        <v>4323.2</v>
      </c>
    </row>
    <row r="917" spans="1:12" x14ac:dyDescent="0.25">
      <c r="A917" s="77">
        <v>11</v>
      </c>
      <c r="B917" s="20" t="s">
        <v>1935</v>
      </c>
      <c r="C917" s="23">
        <v>2</v>
      </c>
      <c r="D917" s="96">
        <v>0</v>
      </c>
      <c r="E917" s="102">
        <f t="shared" si="689"/>
        <v>2</v>
      </c>
      <c r="F917" s="98" t="s">
        <v>5</v>
      </c>
      <c r="G917" s="90"/>
      <c r="H917" s="91">
        <f t="shared" ref="H917:H921" si="691">G917*E917</f>
        <v>0</v>
      </c>
      <c r="I917" s="110">
        <f t="shared" si="690"/>
        <v>123.52</v>
      </c>
      <c r="J917" s="93">
        <f>E917*1</f>
        <v>2</v>
      </c>
      <c r="K917" s="91">
        <f t="shared" ref="K917:K918" si="692">J917*I917</f>
        <v>247.04</v>
      </c>
      <c r="L917" s="61">
        <f t="shared" ref="L917:L918" si="693">K917+H917</f>
        <v>247.04</v>
      </c>
    </row>
    <row r="918" spans="1:12" x14ac:dyDescent="0.25">
      <c r="A918" s="77">
        <v>12</v>
      </c>
      <c r="B918" s="20" t="s">
        <v>1936</v>
      </c>
      <c r="C918" s="23">
        <v>2</v>
      </c>
      <c r="D918" s="96">
        <v>0</v>
      </c>
      <c r="E918" s="102">
        <f t="shared" si="689"/>
        <v>2</v>
      </c>
      <c r="F918" s="98" t="s">
        <v>5</v>
      </c>
      <c r="G918" s="90"/>
      <c r="H918" s="91">
        <f t="shared" si="691"/>
        <v>0</v>
      </c>
      <c r="I918" s="110">
        <f t="shared" si="690"/>
        <v>123.52</v>
      </c>
      <c r="J918" s="93">
        <f>E918*1.2</f>
        <v>2.4</v>
      </c>
      <c r="K918" s="91">
        <f t="shared" si="692"/>
        <v>296.44799999999998</v>
      </c>
      <c r="L918" s="61">
        <f t="shared" si="693"/>
        <v>296.44799999999998</v>
      </c>
    </row>
    <row r="919" spans="1:12" x14ac:dyDescent="0.25">
      <c r="A919" s="77">
        <v>13</v>
      </c>
      <c r="B919" s="20" t="s">
        <v>1937</v>
      </c>
      <c r="C919" s="23">
        <v>14</v>
      </c>
      <c r="D919" s="96">
        <v>0</v>
      </c>
      <c r="E919" s="102">
        <f t="shared" si="689"/>
        <v>14</v>
      </c>
      <c r="F919" s="98" t="s">
        <v>5</v>
      </c>
      <c r="G919" s="90"/>
      <c r="H919" s="91">
        <f t="shared" ref="H919" si="694">G919*E919</f>
        <v>0</v>
      </c>
      <c r="I919" s="110">
        <f t="shared" ref="I919" si="695">L$4</f>
        <v>123.52</v>
      </c>
      <c r="J919" s="93">
        <f>E919*2</f>
        <v>28</v>
      </c>
      <c r="K919" s="91">
        <f t="shared" ref="K919:K924" si="696">J919*I919</f>
        <v>3458.56</v>
      </c>
      <c r="L919" s="61">
        <f t="shared" ref="L919:L924" si="697">K919+H919</f>
        <v>3458.56</v>
      </c>
    </row>
    <row r="920" spans="1:12" x14ac:dyDescent="0.25">
      <c r="A920" s="77">
        <v>14</v>
      </c>
      <c r="B920" s="20" t="s">
        <v>1768</v>
      </c>
      <c r="C920" s="23">
        <v>4</v>
      </c>
      <c r="D920" s="96">
        <v>0</v>
      </c>
      <c r="E920" s="102">
        <f t="shared" si="689"/>
        <v>4</v>
      </c>
      <c r="F920" s="98" t="s">
        <v>5</v>
      </c>
      <c r="G920" s="90"/>
      <c r="H920" s="91">
        <f t="shared" si="691"/>
        <v>0</v>
      </c>
      <c r="I920" s="110">
        <f t="shared" si="690"/>
        <v>123.52</v>
      </c>
      <c r="J920" s="93">
        <f>E920*2.5</f>
        <v>10</v>
      </c>
      <c r="K920" s="91">
        <f t="shared" si="696"/>
        <v>1235.2</v>
      </c>
      <c r="L920" s="61">
        <f t="shared" si="697"/>
        <v>1235.2</v>
      </c>
    </row>
    <row r="921" spans="1:12" x14ac:dyDescent="0.25">
      <c r="A921" s="77">
        <v>15</v>
      </c>
      <c r="B921" s="20" t="s">
        <v>1769</v>
      </c>
      <c r="C921" s="23">
        <v>1</v>
      </c>
      <c r="D921" s="96">
        <v>0</v>
      </c>
      <c r="E921" s="102">
        <f t="shared" si="689"/>
        <v>1</v>
      </c>
      <c r="F921" s="98" t="s">
        <v>5</v>
      </c>
      <c r="G921" s="90"/>
      <c r="H921" s="91">
        <f t="shared" si="691"/>
        <v>0</v>
      </c>
      <c r="I921" s="110">
        <f t="shared" si="690"/>
        <v>123.52</v>
      </c>
      <c r="J921" s="93">
        <f>E921*3</f>
        <v>3</v>
      </c>
      <c r="K921" s="91">
        <f t="shared" si="696"/>
        <v>370.56</v>
      </c>
      <c r="L921" s="61">
        <f t="shared" si="697"/>
        <v>370.56</v>
      </c>
    </row>
    <row r="922" spans="1:12" x14ac:dyDescent="0.25">
      <c r="A922" s="77">
        <v>16</v>
      </c>
      <c r="B922" s="20" t="s">
        <v>1771</v>
      </c>
      <c r="C922" s="23">
        <v>4</v>
      </c>
      <c r="D922" s="96">
        <v>0</v>
      </c>
      <c r="E922" s="102">
        <f t="shared" ref="E922:E925" si="698">C922*(1+D922)</f>
        <v>4</v>
      </c>
      <c r="F922" s="98" t="s">
        <v>5</v>
      </c>
      <c r="G922" s="90"/>
      <c r="H922" s="91">
        <f t="shared" ref="H922:H924" si="699">G922*E922</f>
        <v>0</v>
      </c>
      <c r="I922" s="110">
        <f t="shared" ref="I922:I924" si="700">L$4</f>
        <v>123.52</v>
      </c>
      <c r="J922" s="93">
        <f>E922*2.5</f>
        <v>10</v>
      </c>
      <c r="K922" s="91">
        <f t="shared" si="696"/>
        <v>1235.2</v>
      </c>
      <c r="L922" s="61">
        <f t="shared" si="697"/>
        <v>1235.2</v>
      </c>
    </row>
    <row r="923" spans="1:12" x14ac:dyDescent="0.25">
      <c r="A923" s="77">
        <v>17</v>
      </c>
      <c r="B923" s="20" t="s">
        <v>1772</v>
      </c>
      <c r="C923" s="23">
        <v>4</v>
      </c>
      <c r="D923" s="96">
        <v>0</v>
      </c>
      <c r="E923" s="102">
        <f t="shared" si="698"/>
        <v>4</v>
      </c>
      <c r="F923" s="98" t="s">
        <v>5</v>
      </c>
      <c r="G923" s="90"/>
      <c r="H923" s="91">
        <f t="shared" si="699"/>
        <v>0</v>
      </c>
      <c r="I923" s="110">
        <f t="shared" si="700"/>
        <v>123.52</v>
      </c>
      <c r="J923" s="93">
        <f>E923*3</f>
        <v>12</v>
      </c>
      <c r="K923" s="91">
        <f t="shared" si="696"/>
        <v>1482.24</v>
      </c>
      <c r="L923" s="61">
        <f t="shared" si="697"/>
        <v>1482.24</v>
      </c>
    </row>
    <row r="924" spans="1:12" x14ac:dyDescent="0.25">
      <c r="A924" s="77">
        <v>18</v>
      </c>
      <c r="B924" s="20" t="s">
        <v>1773</v>
      </c>
      <c r="C924" s="23">
        <v>2</v>
      </c>
      <c r="D924" s="96">
        <v>0</v>
      </c>
      <c r="E924" s="102">
        <f t="shared" si="698"/>
        <v>2</v>
      </c>
      <c r="F924" s="98" t="s">
        <v>5</v>
      </c>
      <c r="G924" s="90"/>
      <c r="H924" s="91">
        <f t="shared" si="699"/>
        <v>0</v>
      </c>
      <c r="I924" s="110">
        <f t="shared" si="700"/>
        <v>123.52</v>
      </c>
      <c r="J924" s="93">
        <f>E924*3.5</f>
        <v>7</v>
      </c>
      <c r="K924" s="91">
        <f t="shared" si="696"/>
        <v>864.64</v>
      </c>
      <c r="L924" s="61">
        <f t="shared" si="697"/>
        <v>864.64</v>
      </c>
    </row>
    <row r="925" spans="1:12" x14ac:dyDescent="0.25">
      <c r="A925" s="77">
        <v>19</v>
      </c>
      <c r="B925" s="20" t="s">
        <v>1774</v>
      </c>
      <c r="C925" s="23">
        <v>4</v>
      </c>
      <c r="D925" s="96">
        <v>0</v>
      </c>
      <c r="E925" s="102">
        <f t="shared" si="698"/>
        <v>4</v>
      </c>
      <c r="F925" s="98" t="s">
        <v>5</v>
      </c>
      <c r="G925" s="90"/>
      <c r="H925" s="91">
        <f t="shared" ref="H925:H935" si="701">G925*E925</f>
        <v>0</v>
      </c>
      <c r="I925" s="110">
        <f t="shared" ref="I925:I935" si="702">L$4</f>
        <v>123.52</v>
      </c>
      <c r="J925" s="93">
        <f>E925*1.54</f>
        <v>6.16</v>
      </c>
      <c r="K925" s="91">
        <f t="shared" ref="K925:K935" si="703">J925*I925</f>
        <v>760.88319999999999</v>
      </c>
      <c r="L925" s="61">
        <f t="shared" ref="L925:L935" si="704">K925+H925</f>
        <v>760.88319999999999</v>
      </c>
    </row>
    <row r="926" spans="1:12" x14ac:dyDescent="0.25">
      <c r="A926" s="77">
        <v>20</v>
      </c>
      <c r="B926" s="20" t="s">
        <v>1775</v>
      </c>
      <c r="C926" s="23">
        <v>2</v>
      </c>
      <c r="D926" s="96">
        <v>0</v>
      </c>
      <c r="E926" s="102">
        <f t="shared" si="689"/>
        <v>2</v>
      </c>
      <c r="F926" s="98" t="s">
        <v>5</v>
      </c>
      <c r="G926" s="90"/>
      <c r="H926" s="91">
        <f t="shared" si="701"/>
        <v>0</v>
      </c>
      <c r="I926" s="110">
        <f t="shared" si="702"/>
        <v>123.52</v>
      </c>
      <c r="J926" s="93">
        <f>E926*1.54</f>
        <v>3.08</v>
      </c>
      <c r="K926" s="91">
        <f t="shared" si="703"/>
        <v>380.44159999999999</v>
      </c>
      <c r="L926" s="61">
        <f t="shared" si="704"/>
        <v>380.44159999999999</v>
      </c>
    </row>
    <row r="927" spans="1:12" x14ac:dyDescent="0.25">
      <c r="A927" s="77">
        <v>21</v>
      </c>
      <c r="B927" s="20" t="s">
        <v>1776</v>
      </c>
      <c r="C927" s="23">
        <v>2</v>
      </c>
      <c r="D927" s="96">
        <v>0</v>
      </c>
      <c r="E927" s="102">
        <f t="shared" si="689"/>
        <v>2</v>
      </c>
      <c r="F927" s="98" t="s">
        <v>5</v>
      </c>
      <c r="G927" s="90"/>
      <c r="H927" s="91">
        <f t="shared" si="701"/>
        <v>0</v>
      </c>
      <c r="I927" s="110">
        <f t="shared" si="702"/>
        <v>123.52</v>
      </c>
      <c r="J927" s="93">
        <f>E927*2.75</f>
        <v>5.5</v>
      </c>
      <c r="K927" s="91">
        <f t="shared" si="703"/>
        <v>679.36</v>
      </c>
      <c r="L927" s="61">
        <f t="shared" si="704"/>
        <v>679.36</v>
      </c>
    </row>
    <row r="928" spans="1:12" x14ac:dyDescent="0.25">
      <c r="A928" s="77">
        <v>22</v>
      </c>
      <c r="B928" s="20" t="s">
        <v>1777</v>
      </c>
      <c r="C928" s="23">
        <v>6</v>
      </c>
      <c r="D928" s="96">
        <v>0</v>
      </c>
      <c r="E928" s="102">
        <f t="shared" si="689"/>
        <v>6</v>
      </c>
      <c r="F928" s="98" t="s">
        <v>5</v>
      </c>
      <c r="G928" s="90"/>
      <c r="H928" s="91">
        <f t="shared" si="701"/>
        <v>0</v>
      </c>
      <c r="I928" s="110">
        <f t="shared" si="702"/>
        <v>123.52</v>
      </c>
      <c r="J928" s="93">
        <f>E928*3.3</f>
        <v>19.799999999999997</v>
      </c>
      <c r="K928" s="91">
        <f t="shared" si="703"/>
        <v>2445.6959999999995</v>
      </c>
      <c r="L928" s="61">
        <f t="shared" si="704"/>
        <v>2445.6959999999995</v>
      </c>
    </row>
    <row r="929" spans="1:12" x14ac:dyDescent="0.25">
      <c r="A929" s="77">
        <v>23</v>
      </c>
      <c r="B929" s="20" t="s">
        <v>1778</v>
      </c>
      <c r="C929" s="23">
        <v>4</v>
      </c>
      <c r="D929" s="96">
        <v>0</v>
      </c>
      <c r="E929" s="102">
        <f t="shared" si="689"/>
        <v>4</v>
      </c>
      <c r="F929" s="98" t="s">
        <v>5</v>
      </c>
      <c r="G929" s="90"/>
      <c r="H929" s="91">
        <f t="shared" si="701"/>
        <v>0</v>
      </c>
      <c r="I929" s="110">
        <f t="shared" si="702"/>
        <v>123.52</v>
      </c>
      <c r="J929" s="93">
        <f>E929*3.85</f>
        <v>15.4</v>
      </c>
      <c r="K929" s="91">
        <f t="shared" si="703"/>
        <v>1902.2080000000001</v>
      </c>
      <c r="L929" s="61">
        <f t="shared" si="704"/>
        <v>1902.2080000000001</v>
      </c>
    </row>
    <row r="930" spans="1:12" x14ac:dyDescent="0.25">
      <c r="A930" s="77">
        <v>24</v>
      </c>
      <c r="B930" s="20" t="s">
        <v>1780</v>
      </c>
      <c r="C930" s="23">
        <v>4</v>
      </c>
      <c r="D930" s="96">
        <v>0</v>
      </c>
      <c r="E930" s="102">
        <f t="shared" ref="E930:E935" si="705">C930*(1+D930)</f>
        <v>4</v>
      </c>
      <c r="F930" s="98" t="s">
        <v>5</v>
      </c>
      <c r="G930" s="90"/>
      <c r="H930" s="91">
        <f t="shared" si="701"/>
        <v>0</v>
      </c>
      <c r="I930" s="110">
        <f t="shared" si="702"/>
        <v>123.52</v>
      </c>
      <c r="J930" s="93">
        <f>E930*3</f>
        <v>12</v>
      </c>
      <c r="K930" s="91">
        <f t="shared" si="703"/>
        <v>1482.24</v>
      </c>
      <c r="L930" s="61">
        <f t="shared" si="704"/>
        <v>1482.24</v>
      </c>
    </row>
    <row r="931" spans="1:12" x14ac:dyDescent="0.25">
      <c r="A931" s="77">
        <v>25</v>
      </c>
      <c r="B931" s="20" t="s">
        <v>1781</v>
      </c>
      <c r="C931" s="23">
        <v>2</v>
      </c>
      <c r="D931" s="96">
        <v>0</v>
      </c>
      <c r="E931" s="102">
        <f t="shared" si="705"/>
        <v>2</v>
      </c>
      <c r="F931" s="98" t="s">
        <v>5</v>
      </c>
      <c r="G931" s="90"/>
      <c r="H931" s="91">
        <f t="shared" si="701"/>
        <v>0</v>
      </c>
      <c r="I931" s="110">
        <f t="shared" si="702"/>
        <v>123.52</v>
      </c>
      <c r="J931" s="93">
        <f>E931*3.5</f>
        <v>7</v>
      </c>
      <c r="K931" s="91">
        <f t="shared" si="703"/>
        <v>864.64</v>
      </c>
      <c r="L931" s="61">
        <f t="shared" si="704"/>
        <v>864.64</v>
      </c>
    </row>
    <row r="932" spans="1:12" x14ac:dyDescent="0.25">
      <c r="A932" s="77">
        <v>26</v>
      </c>
      <c r="B932" s="20" t="s">
        <v>1782</v>
      </c>
      <c r="C932" s="23">
        <v>1</v>
      </c>
      <c r="D932" s="96">
        <v>0</v>
      </c>
      <c r="E932" s="102">
        <f t="shared" si="705"/>
        <v>1</v>
      </c>
      <c r="F932" s="98" t="s">
        <v>5</v>
      </c>
      <c r="G932" s="90"/>
      <c r="H932" s="91">
        <f t="shared" si="701"/>
        <v>0</v>
      </c>
      <c r="I932" s="110">
        <f t="shared" si="702"/>
        <v>123.52</v>
      </c>
      <c r="J932" s="115">
        <f>E932*0.44</f>
        <v>0.44</v>
      </c>
      <c r="K932" s="91">
        <f t="shared" si="703"/>
        <v>54.348799999999997</v>
      </c>
      <c r="L932" s="61">
        <f t="shared" si="704"/>
        <v>54.348799999999997</v>
      </c>
    </row>
    <row r="933" spans="1:12" x14ac:dyDescent="0.25">
      <c r="A933" s="77">
        <v>27</v>
      </c>
      <c r="B933" s="20" t="s">
        <v>1783</v>
      </c>
      <c r="C933" s="23">
        <v>2</v>
      </c>
      <c r="D933" s="96">
        <v>0</v>
      </c>
      <c r="E933" s="102">
        <f t="shared" si="705"/>
        <v>2</v>
      </c>
      <c r="F933" s="98" t="s">
        <v>5</v>
      </c>
      <c r="G933" s="90"/>
      <c r="H933" s="91">
        <f t="shared" si="701"/>
        <v>0</v>
      </c>
      <c r="I933" s="110">
        <f t="shared" si="702"/>
        <v>123.52</v>
      </c>
      <c r="J933" s="93">
        <f>E933*0.7</f>
        <v>1.4</v>
      </c>
      <c r="K933" s="91">
        <f t="shared" si="703"/>
        <v>172.928</v>
      </c>
      <c r="L933" s="61">
        <f t="shared" si="704"/>
        <v>172.928</v>
      </c>
    </row>
    <row r="934" spans="1:12" x14ac:dyDescent="0.25">
      <c r="A934" s="77">
        <v>28</v>
      </c>
      <c r="B934" s="20" t="s">
        <v>1784</v>
      </c>
      <c r="C934" s="23">
        <v>4</v>
      </c>
      <c r="D934" s="96">
        <v>0</v>
      </c>
      <c r="E934" s="102">
        <f t="shared" si="705"/>
        <v>4</v>
      </c>
      <c r="F934" s="98" t="s">
        <v>5</v>
      </c>
      <c r="G934" s="90"/>
      <c r="H934" s="91">
        <f t="shared" si="701"/>
        <v>0</v>
      </c>
      <c r="I934" s="110">
        <f t="shared" si="702"/>
        <v>123.52</v>
      </c>
      <c r="J934" s="93">
        <f>E934*0.6</f>
        <v>2.4</v>
      </c>
      <c r="K934" s="91">
        <f t="shared" si="703"/>
        <v>296.44799999999998</v>
      </c>
      <c r="L934" s="61">
        <f t="shared" si="704"/>
        <v>296.44799999999998</v>
      </c>
    </row>
    <row r="935" spans="1:12" x14ac:dyDescent="0.25">
      <c r="A935" s="77">
        <v>29</v>
      </c>
      <c r="B935" s="20" t="s">
        <v>1785</v>
      </c>
      <c r="C935" s="23">
        <v>3</v>
      </c>
      <c r="D935" s="96">
        <v>0</v>
      </c>
      <c r="E935" s="102">
        <f t="shared" si="705"/>
        <v>3</v>
      </c>
      <c r="F935" s="98" t="s">
        <v>5</v>
      </c>
      <c r="G935" s="90"/>
      <c r="H935" s="91">
        <f t="shared" si="701"/>
        <v>0</v>
      </c>
      <c r="I935" s="110">
        <f t="shared" si="702"/>
        <v>123.52</v>
      </c>
      <c r="J935" s="93">
        <f>E935*0.6</f>
        <v>1.7999999999999998</v>
      </c>
      <c r="K935" s="91">
        <f t="shared" si="703"/>
        <v>222.33599999999998</v>
      </c>
      <c r="L935" s="61">
        <f t="shared" si="704"/>
        <v>222.33599999999998</v>
      </c>
    </row>
    <row r="936" spans="1:12" ht="16.5" thickBot="1" x14ac:dyDescent="0.3">
      <c r="A936" s="19"/>
      <c r="B936" s="20"/>
      <c r="C936" s="108"/>
      <c r="D936" s="96"/>
      <c r="E936" s="102"/>
      <c r="F936" s="98"/>
      <c r="G936" s="90"/>
      <c r="H936" s="91"/>
      <c r="I936" s="110"/>
      <c r="J936" s="93"/>
      <c r="K936" s="91"/>
      <c r="L936" s="61"/>
    </row>
    <row r="937" spans="1:12" ht="15.75" customHeight="1" thickBot="1" x14ac:dyDescent="0.3">
      <c r="A937" s="145" t="s">
        <v>880</v>
      </c>
      <c r="B937" s="146"/>
      <c r="C937" s="108"/>
      <c r="D937" s="96"/>
      <c r="E937" s="102"/>
      <c r="F937" s="98"/>
      <c r="G937" s="99"/>
      <c r="H937" s="99"/>
      <c r="I937" s="109"/>
      <c r="J937" s="101"/>
      <c r="K937" s="92"/>
      <c r="L937" s="30"/>
    </row>
    <row r="938" spans="1:12" x14ac:dyDescent="0.25">
      <c r="A938" s="77">
        <v>1</v>
      </c>
      <c r="B938" s="20" t="s">
        <v>881</v>
      </c>
      <c r="C938" s="23">
        <v>1</v>
      </c>
      <c r="D938" s="96">
        <v>0</v>
      </c>
      <c r="E938" s="102">
        <f t="shared" ref="E938:E944" si="706">C938*(1+D938)</f>
        <v>1</v>
      </c>
      <c r="F938" s="98" t="s">
        <v>5</v>
      </c>
      <c r="G938" s="90">
        <v>54.64</v>
      </c>
      <c r="H938" s="91">
        <f t="shared" ref="H938:H944" si="707">G938*E938</f>
        <v>54.64</v>
      </c>
      <c r="I938" s="92">
        <f t="shared" ref="I938:I944" si="708">L$4</f>
        <v>123.52</v>
      </c>
      <c r="J938" s="93">
        <f t="shared" ref="J938:J944" si="709">E938*1</f>
        <v>1</v>
      </c>
      <c r="K938" s="91">
        <f t="shared" ref="K938:K944" si="710">J938*I938</f>
        <v>123.52</v>
      </c>
      <c r="L938" s="61">
        <f t="shared" ref="L938:L944" si="711">K938+H938</f>
        <v>178.16</v>
      </c>
    </row>
    <row r="939" spans="1:12" x14ac:dyDescent="0.25">
      <c r="A939" s="77">
        <v>2</v>
      </c>
      <c r="B939" s="20" t="s">
        <v>882</v>
      </c>
      <c r="C939" s="23">
        <v>4</v>
      </c>
      <c r="D939" s="96">
        <v>0</v>
      </c>
      <c r="E939" s="102">
        <f t="shared" si="706"/>
        <v>4</v>
      </c>
      <c r="F939" s="98" t="s">
        <v>5</v>
      </c>
      <c r="G939" s="90">
        <v>54.64</v>
      </c>
      <c r="H939" s="91">
        <f t="shared" si="707"/>
        <v>218.56</v>
      </c>
      <c r="I939" s="92">
        <f t="shared" si="708"/>
        <v>123.52</v>
      </c>
      <c r="J939" s="93">
        <f t="shared" si="709"/>
        <v>4</v>
      </c>
      <c r="K939" s="91">
        <f t="shared" si="710"/>
        <v>494.08</v>
      </c>
      <c r="L939" s="61">
        <f t="shared" si="711"/>
        <v>712.64</v>
      </c>
    </row>
    <row r="940" spans="1:12" x14ac:dyDescent="0.25">
      <c r="A940" s="77">
        <v>3</v>
      </c>
      <c r="B940" s="20" t="s">
        <v>883</v>
      </c>
      <c r="C940" s="23">
        <v>1</v>
      </c>
      <c r="D940" s="96">
        <v>0</v>
      </c>
      <c r="E940" s="102">
        <f t="shared" si="706"/>
        <v>1</v>
      </c>
      <c r="F940" s="98" t="s">
        <v>5</v>
      </c>
      <c r="G940" s="90">
        <v>58.98</v>
      </c>
      <c r="H940" s="91">
        <f t="shared" si="707"/>
        <v>58.98</v>
      </c>
      <c r="I940" s="92">
        <f t="shared" si="708"/>
        <v>123.52</v>
      </c>
      <c r="J940" s="93">
        <f t="shared" si="709"/>
        <v>1</v>
      </c>
      <c r="K940" s="91">
        <f t="shared" si="710"/>
        <v>123.52</v>
      </c>
      <c r="L940" s="61">
        <f t="shared" si="711"/>
        <v>182.5</v>
      </c>
    </row>
    <row r="941" spans="1:12" x14ac:dyDescent="0.25">
      <c r="A941" s="77">
        <v>4</v>
      </c>
      <c r="B941" s="20" t="s">
        <v>884</v>
      </c>
      <c r="C941" s="23">
        <v>1</v>
      </c>
      <c r="D941" s="96">
        <v>0</v>
      </c>
      <c r="E941" s="102">
        <f t="shared" si="706"/>
        <v>1</v>
      </c>
      <c r="F941" s="98" t="s">
        <v>5</v>
      </c>
      <c r="G941" s="90">
        <v>74.64</v>
      </c>
      <c r="H941" s="91">
        <f t="shared" si="707"/>
        <v>74.64</v>
      </c>
      <c r="I941" s="92">
        <f t="shared" si="708"/>
        <v>123.52</v>
      </c>
      <c r="J941" s="93">
        <f>E941*1.2</f>
        <v>1.2</v>
      </c>
      <c r="K941" s="91">
        <f t="shared" si="710"/>
        <v>148.22399999999999</v>
      </c>
      <c r="L941" s="61">
        <f t="shared" si="711"/>
        <v>222.86399999999998</v>
      </c>
    </row>
    <row r="942" spans="1:12" x14ac:dyDescent="0.25">
      <c r="A942" s="77">
        <v>5</v>
      </c>
      <c r="B942" s="20" t="s">
        <v>885</v>
      </c>
      <c r="C942" s="23">
        <v>1</v>
      </c>
      <c r="D942" s="96">
        <v>0</v>
      </c>
      <c r="E942" s="102">
        <f t="shared" si="706"/>
        <v>1</v>
      </c>
      <c r="F942" s="98" t="s">
        <v>5</v>
      </c>
      <c r="G942" s="90">
        <v>75.78</v>
      </c>
      <c r="H942" s="91">
        <f t="shared" si="707"/>
        <v>75.78</v>
      </c>
      <c r="I942" s="92">
        <f t="shared" si="708"/>
        <v>123.52</v>
      </c>
      <c r="J942" s="93">
        <f>E942*1.2</f>
        <v>1.2</v>
      </c>
      <c r="K942" s="91">
        <f t="shared" si="710"/>
        <v>148.22399999999999</v>
      </c>
      <c r="L942" s="61">
        <f t="shared" si="711"/>
        <v>224.00399999999999</v>
      </c>
    </row>
    <row r="943" spans="1:12" x14ac:dyDescent="0.25">
      <c r="A943" s="77">
        <v>6</v>
      </c>
      <c r="B943" s="20" t="s">
        <v>886</v>
      </c>
      <c r="C943" s="23">
        <v>1</v>
      </c>
      <c r="D943" s="96">
        <v>0</v>
      </c>
      <c r="E943" s="102">
        <f t="shared" si="706"/>
        <v>1</v>
      </c>
      <c r="F943" s="98" t="s">
        <v>5</v>
      </c>
      <c r="G943" s="90">
        <v>82.34</v>
      </c>
      <c r="H943" s="91">
        <f t="shared" si="707"/>
        <v>82.34</v>
      </c>
      <c r="I943" s="92">
        <f t="shared" si="708"/>
        <v>123.52</v>
      </c>
      <c r="J943" s="93">
        <f>E943*1.2</f>
        <v>1.2</v>
      </c>
      <c r="K943" s="91">
        <f t="shared" si="710"/>
        <v>148.22399999999999</v>
      </c>
      <c r="L943" s="61">
        <f t="shared" si="711"/>
        <v>230.56399999999999</v>
      </c>
    </row>
    <row r="944" spans="1:12" x14ac:dyDescent="0.25">
      <c r="A944" s="77">
        <v>7</v>
      </c>
      <c r="B944" s="20" t="s">
        <v>887</v>
      </c>
      <c r="C944" s="23">
        <v>1</v>
      </c>
      <c r="D944" s="96">
        <v>0</v>
      </c>
      <c r="E944" s="102">
        <f t="shared" si="706"/>
        <v>1</v>
      </c>
      <c r="F944" s="98" t="s">
        <v>5</v>
      </c>
      <c r="G944" s="90">
        <v>85.62</v>
      </c>
      <c r="H944" s="91">
        <f t="shared" si="707"/>
        <v>85.62</v>
      </c>
      <c r="I944" s="92">
        <f t="shared" si="708"/>
        <v>123.52</v>
      </c>
      <c r="J944" s="93">
        <f t="shared" si="709"/>
        <v>1</v>
      </c>
      <c r="K944" s="91">
        <f t="shared" si="710"/>
        <v>123.52</v>
      </c>
      <c r="L944" s="61">
        <f t="shared" si="711"/>
        <v>209.14</v>
      </c>
    </row>
    <row r="945" spans="1:12" ht="16.5" thickBot="1" x14ac:dyDescent="0.3">
      <c r="A945" s="77"/>
      <c r="B945" s="20"/>
      <c r="C945" s="23"/>
      <c r="D945" s="96"/>
      <c r="E945" s="102"/>
      <c r="F945" s="98"/>
      <c r="G945" s="90"/>
      <c r="H945" s="91"/>
      <c r="I945" s="110"/>
      <c r="J945" s="93"/>
      <c r="K945" s="91"/>
      <c r="L945" s="61"/>
    </row>
    <row r="946" spans="1:12" ht="15.75" customHeight="1" thickBot="1" x14ac:dyDescent="0.3">
      <c r="A946" s="145" t="s">
        <v>888</v>
      </c>
      <c r="B946" s="146"/>
      <c r="C946" s="108"/>
      <c r="D946" s="96"/>
      <c r="E946" s="102"/>
      <c r="F946" s="98"/>
      <c r="G946" s="99"/>
      <c r="H946" s="99"/>
      <c r="I946" s="109"/>
      <c r="J946" s="101"/>
      <c r="K946" s="92"/>
      <c r="L946" s="30"/>
    </row>
    <row r="947" spans="1:12" x14ac:dyDescent="0.25">
      <c r="A947" s="77">
        <v>1</v>
      </c>
      <c r="B947" s="20" t="s">
        <v>889</v>
      </c>
      <c r="C947" s="23">
        <v>1</v>
      </c>
      <c r="D947" s="96">
        <v>0</v>
      </c>
      <c r="E947" s="102">
        <f t="shared" ref="E947:E951" si="712">C947*(1+D947)</f>
        <v>1</v>
      </c>
      <c r="F947" s="98" t="s">
        <v>5</v>
      </c>
      <c r="G947" s="90">
        <v>21.32</v>
      </c>
      <c r="H947" s="91">
        <f t="shared" ref="H947:H951" si="713">G947*E947</f>
        <v>21.32</v>
      </c>
      <c r="I947" s="92">
        <f t="shared" ref="I947:I951" si="714">L$4</f>
        <v>123.52</v>
      </c>
      <c r="J947" s="93">
        <f>E947*0.5</f>
        <v>0.5</v>
      </c>
      <c r="K947" s="91">
        <f t="shared" ref="K947:K951" si="715">J947*I947</f>
        <v>61.76</v>
      </c>
      <c r="L947" s="61">
        <f t="shared" ref="L947:L951" si="716">K947+H947</f>
        <v>83.08</v>
      </c>
    </row>
    <row r="948" spans="1:12" x14ac:dyDescent="0.25">
      <c r="A948" s="77">
        <v>2</v>
      </c>
      <c r="B948" s="20" t="s">
        <v>890</v>
      </c>
      <c r="C948" s="23">
        <v>1</v>
      </c>
      <c r="D948" s="96">
        <v>0</v>
      </c>
      <c r="E948" s="102">
        <f t="shared" si="712"/>
        <v>1</v>
      </c>
      <c r="F948" s="98" t="s">
        <v>5</v>
      </c>
      <c r="G948" s="90">
        <v>26.65</v>
      </c>
      <c r="H948" s="91">
        <f t="shared" si="713"/>
        <v>26.65</v>
      </c>
      <c r="I948" s="92">
        <f t="shared" si="714"/>
        <v>123.52</v>
      </c>
      <c r="J948" s="93">
        <f>E948*0.6</f>
        <v>0.6</v>
      </c>
      <c r="K948" s="91">
        <f t="shared" si="715"/>
        <v>74.111999999999995</v>
      </c>
      <c r="L948" s="61">
        <f t="shared" si="716"/>
        <v>100.762</v>
      </c>
    </row>
    <row r="949" spans="1:12" x14ac:dyDescent="0.25">
      <c r="A949" s="77">
        <v>3</v>
      </c>
      <c r="B949" s="20" t="s">
        <v>891</v>
      </c>
      <c r="C949" s="23">
        <v>2</v>
      </c>
      <c r="D949" s="96">
        <v>0</v>
      </c>
      <c r="E949" s="102">
        <f t="shared" si="712"/>
        <v>2</v>
      </c>
      <c r="F949" s="98" t="s">
        <v>5</v>
      </c>
      <c r="G949" s="90">
        <v>26.78</v>
      </c>
      <c r="H949" s="91">
        <f t="shared" si="713"/>
        <v>53.56</v>
      </c>
      <c r="I949" s="92">
        <f t="shared" si="714"/>
        <v>123.52</v>
      </c>
      <c r="J949" s="93">
        <f>E949*0.6</f>
        <v>1.2</v>
      </c>
      <c r="K949" s="91">
        <f t="shared" si="715"/>
        <v>148.22399999999999</v>
      </c>
      <c r="L949" s="61">
        <f t="shared" si="716"/>
        <v>201.78399999999999</v>
      </c>
    </row>
    <row r="950" spans="1:12" x14ac:dyDescent="0.25">
      <c r="A950" s="77">
        <v>4</v>
      </c>
      <c r="B950" s="20" t="s">
        <v>892</v>
      </c>
      <c r="C950" s="23">
        <v>2</v>
      </c>
      <c r="D950" s="96">
        <v>0</v>
      </c>
      <c r="E950" s="102">
        <f t="shared" si="712"/>
        <v>2</v>
      </c>
      <c r="F950" s="98" t="s">
        <v>5</v>
      </c>
      <c r="G950" s="90">
        <v>56.67</v>
      </c>
      <c r="H950" s="91">
        <f t="shared" si="713"/>
        <v>113.34</v>
      </c>
      <c r="I950" s="92">
        <f t="shared" si="714"/>
        <v>123.52</v>
      </c>
      <c r="J950" s="93">
        <f t="shared" ref="J950:J951" si="717">E950*1</f>
        <v>2</v>
      </c>
      <c r="K950" s="91">
        <f t="shared" si="715"/>
        <v>247.04</v>
      </c>
      <c r="L950" s="61">
        <f t="shared" si="716"/>
        <v>360.38</v>
      </c>
    </row>
    <row r="951" spans="1:12" x14ac:dyDescent="0.25">
      <c r="A951" s="77">
        <v>5</v>
      </c>
      <c r="B951" s="20" t="s">
        <v>893</v>
      </c>
      <c r="C951" s="23">
        <v>1</v>
      </c>
      <c r="D951" s="96">
        <v>0</v>
      </c>
      <c r="E951" s="102">
        <f t="shared" si="712"/>
        <v>1</v>
      </c>
      <c r="F951" s="98" t="s">
        <v>5</v>
      </c>
      <c r="G951" s="90">
        <v>58.82</v>
      </c>
      <c r="H951" s="91">
        <f t="shared" si="713"/>
        <v>58.82</v>
      </c>
      <c r="I951" s="92">
        <f t="shared" si="714"/>
        <v>123.52</v>
      </c>
      <c r="J951" s="93">
        <f t="shared" si="717"/>
        <v>1</v>
      </c>
      <c r="K951" s="91">
        <f t="shared" si="715"/>
        <v>123.52</v>
      </c>
      <c r="L951" s="61">
        <f t="shared" si="716"/>
        <v>182.34</v>
      </c>
    </row>
    <row r="952" spans="1:12" ht="15.75" customHeight="1" thickBot="1" x14ac:dyDescent="0.3">
      <c r="A952" s="19"/>
      <c r="B952" s="14"/>
      <c r="C952" s="111"/>
      <c r="D952" s="96"/>
      <c r="E952" s="97"/>
      <c r="F952" s="98"/>
      <c r="G952" s="99"/>
      <c r="H952" s="99"/>
      <c r="I952" s="100"/>
      <c r="J952" s="101"/>
      <c r="K952" s="92"/>
      <c r="L952" s="30"/>
    </row>
    <row r="953" spans="1:12" ht="15.75" customHeight="1" thickBot="1" x14ac:dyDescent="0.3">
      <c r="A953" s="145" t="s">
        <v>894</v>
      </c>
      <c r="B953" s="146"/>
      <c r="C953" s="108"/>
      <c r="D953" s="96"/>
      <c r="E953" s="102"/>
      <c r="F953" s="98"/>
      <c r="G953" s="99"/>
      <c r="H953" s="99"/>
      <c r="I953" s="109"/>
      <c r="J953" s="101"/>
      <c r="K953" s="92"/>
      <c r="L953" s="30"/>
    </row>
    <row r="954" spans="1:12" x14ac:dyDescent="0.25">
      <c r="A954" s="77">
        <v>1</v>
      </c>
      <c r="B954" s="20" t="s">
        <v>895</v>
      </c>
      <c r="C954" s="23">
        <v>6</v>
      </c>
      <c r="D954" s="96">
        <v>0</v>
      </c>
      <c r="E954" s="102">
        <f t="shared" ref="E954" si="718">C954*(1+D954)</f>
        <v>6</v>
      </c>
      <c r="F954" s="98" t="s">
        <v>5</v>
      </c>
      <c r="G954" s="90">
        <v>49.98</v>
      </c>
      <c r="H954" s="91">
        <f t="shared" ref="H954" si="719">G954*E954</f>
        <v>299.88</v>
      </c>
      <c r="I954" s="92">
        <f t="shared" ref="I954" si="720">L$4</f>
        <v>123.52</v>
      </c>
      <c r="J954" s="93">
        <f>E954*0.5</f>
        <v>3</v>
      </c>
      <c r="K954" s="91">
        <f t="shared" ref="K954" si="721">J954*I954</f>
        <v>370.56</v>
      </c>
      <c r="L954" s="61">
        <f t="shared" ref="L954" si="722">K954+H954</f>
        <v>670.44</v>
      </c>
    </row>
    <row r="955" spans="1:12" ht="15.75" customHeight="1" thickBot="1" x14ac:dyDescent="0.3">
      <c r="A955" s="19"/>
      <c r="B955" s="14"/>
      <c r="C955" s="111"/>
      <c r="D955" s="96"/>
      <c r="E955" s="97"/>
      <c r="F955" s="98"/>
      <c r="G955" s="99"/>
      <c r="H955" s="99"/>
      <c r="I955" s="100"/>
      <c r="J955" s="101"/>
      <c r="K955" s="92"/>
      <c r="L955" s="30"/>
    </row>
    <row r="956" spans="1:12" ht="15.75" customHeight="1" thickBot="1" x14ac:dyDescent="0.3">
      <c r="A956" s="145" t="s">
        <v>896</v>
      </c>
      <c r="B956" s="146"/>
      <c r="C956" s="108"/>
      <c r="D956" s="96"/>
      <c r="E956" s="102"/>
      <c r="F956" s="98"/>
      <c r="G956" s="99"/>
      <c r="H956" s="99"/>
      <c r="I956" s="109"/>
      <c r="J956" s="101"/>
      <c r="K956" s="92"/>
      <c r="L956" s="30"/>
    </row>
    <row r="957" spans="1:12" x14ac:dyDescent="0.25">
      <c r="A957" s="77">
        <v>1</v>
      </c>
      <c r="B957" s="20" t="s">
        <v>897</v>
      </c>
      <c r="C957" s="23">
        <v>1</v>
      </c>
      <c r="D957" s="96">
        <v>0</v>
      </c>
      <c r="E957" s="102">
        <f t="shared" ref="E957:E958" si="723">C957*(1+D957)</f>
        <v>1</v>
      </c>
      <c r="F957" s="98" t="s">
        <v>5</v>
      </c>
      <c r="G957" s="90">
        <v>84.78</v>
      </c>
      <c r="H957" s="91">
        <f t="shared" ref="H957:H958" si="724">G957*E957</f>
        <v>84.78</v>
      </c>
      <c r="I957" s="92">
        <f t="shared" ref="I957:I958" si="725">L$4</f>
        <v>123.52</v>
      </c>
      <c r="J957" s="93">
        <f>E957*0.75</f>
        <v>0.75</v>
      </c>
      <c r="K957" s="91">
        <f t="shared" ref="K957:K958" si="726">J957*I957</f>
        <v>92.64</v>
      </c>
      <c r="L957" s="61">
        <f t="shared" ref="L957:L958" si="727">K957+H957</f>
        <v>177.42000000000002</v>
      </c>
    </row>
    <row r="958" spans="1:12" ht="30" customHeight="1" x14ac:dyDescent="0.25">
      <c r="A958" s="77">
        <v>2</v>
      </c>
      <c r="B958" s="20" t="s">
        <v>898</v>
      </c>
      <c r="C958" s="23">
        <v>1</v>
      </c>
      <c r="D958" s="96">
        <v>0</v>
      </c>
      <c r="E958" s="102">
        <f t="shared" si="723"/>
        <v>1</v>
      </c>
      <c r="F958" s="98" t="s">
        <v>5</v>
      </c>
      <c r="G958" s="90">
        <v>134.47999999999999</v>
      </c>
      <c r="H958" s="91">
        <f t="shared" si="724"/>
        <v>134.47999999999999</v>
      </c>
      <c r="I958" s="92">
        <f t="shared" si="725"/>
        <v>123.52</v>
      </c>
      <c r="J958" s="93">
        <f>E958*1</f>
        <v>1</v>
      </c>
      <c r="K958" s="91">
        <f t="shared" si="726"/>
        <v>123.52</v>
      </c>
      <c r="L958" s="61">
        <f t="shared" si="727"/>
        <v>258</v>
      </c>
    </row>
    <row r="959" spans="1:12" ht="15.75" customHeight="1" thickBot="1" x14ac:dyDescent="0.3">
      <c r="A959" s="19"/>
      <c r="B959" s="14"/>
      <c r="C959" s="111"/>
      <c r="D959" s="96"/>
      <c r="E959" s="97"/>
      <c r="F959" s="98"/>
      <c r="G959" s="99"/>
      <c r="H959" s="99"/>
      <c r="I959" s="100"/>
      <c r="J959" s="101"/>
      <c r="K959" s="92"/>
      <c r="L959" s="30"/>
    </row>
    <row r="960" spans="1:12" s="12" customFormat="1" ht="15.75" customHeight="1" thickBot="1" x14ac:dyDescent="0.3">
      <c r="A960" s="145" t="s">
        <v>1545</v>
      </c>
      <c r="B960" s="146"/>
      <c r="C960" s="133"/>
      <c r="D960" s="96"/>
      <c r="E960" s="97"/>
      <c r="F960" s="98"/>
      <c r="G960" s="102"/>
      <c r="H960" s="98"/>
      <c r="I960" s="116"/>
      <c r="J960" s="101"/>
      <c r="K960" s="92"/>
      <c r="L960" s="30"/>
    </row>
    <row r="961" spans="1:12" x14ac:dyDescent="0.25">
      <c r="A961" s="147" t="s">
        <v>1845</v>
      </c>
      <c r="B961" s="148"/>
      <c r="C961" s="108"/>
      <c r="D961" s="96"/>
      <c r="E961" s="102"/>
      <c r="F961" s="98"/>
      <c r="G961" s="90"/>
      <c r="H961" s="91"/>
      <c r="I961" s="110"/>
      <c r="J961" s="93"/>
      <c r="K961" s="91"/>
      <c r="L961" s="61"/>
    </row>
    <row r="962" spans="1:12" s="12" customFormat="1" ht="15.75" customHeight="1" x14ac:dyDescent="0.25">
      <c r="A962" s="31">
        <v>1</v>
      </c>
      <c r="B962" s="14" t="s">
        <v>1546</v>
      </c>
      <c r="C962" s="134">
        <v>4883</v>
      </c>
      <c r="D962" s="96">
        <v>0.1</v>
      </c>
      <c r="E962" s="97">
        <f t="shared" ref="E962:E972" si="728">C962*(1+D962)</f>
        <v>5371.3</v>
      </c>
      <c r="F962" s="98" t="s">
        <v>6</v>
      </c>
      <c r="G962" s="106">
        <v>2.6158000000000001</v>
      </c>
      <c r="H962" s="91">
        <f t="shared" ref="H962:H966" si="729">G962*E962</f>
        <v>14050.246540000002</v>
      </c>
      <c r="I962" s="110">
        <f t="shared" ref="I962:I966" si="730">L$4</f>
        <v>123.52</v>
      </c>
      <c r="J962" s="93">
        <f t="shared" ref="J962" si="731">E962*0.05</f>
        <v>268.565</v>
      </c>
      <c r="K962" s="91">
        <f t="shared" ref="K962:K966" si="732">J962*I962</f>
        <v>33173.148799999995</v>
      </c>
      <c r="L962" s="61">
        <f t="shared" ref="L962:L966" si="733">K962+H962</f>
        <v>47223.395339999995</v>
      </c>
    </row>
    <row r="963" spans="1:12" s="12" customFormat="1" ht="15.75" customHeight="1" x14ac:dyDescent="0.25">
      <c r="A963" s="31">
        <v>2</v>
      </c>
      <c r="B963" s="14" t="s">
        <v>1547</v>
      </c>
      <c r="C963" s="134">
        <v>579</v>
      </c>
      <c r="D963" s="96">
        <v>0.1</v>
      </c>
      <c r="E963" s="97">
        <f t="shared" si="728"/>
        <v>636.90000000000009</v>
      </c>
      <c r="F963" s="98" t="s">
        <v>6</v>
      </c>
      <c r="G963" s="106">
        <v>2.9622000000000002</v>
      </c>
      <c r="H963" s="91">
        <f t="shared" si="729"/>
        <v>1886.6251800000005</v>
      </c>
      <c r="I963" s="110">
        <f t="shared" si="730"/>
        <v>123.52</v>
      </c>
      <c r="J963" s="93">
        <f>E963*0.06</f>
        <v>38.214000000000006</v>
      </c>
      <c r="K963" s="91">
        <f t="shared" si="732"/>
        <v>4720.1932800000004</v>
      </c>
      <c r="L963" s="61">
        <f t="shared" si="733"/>
        <v>6606.8184600000004</v>
      </c>
    </row>
    <row r="964" spans="1:12" s="12" customFormat="1" ht="15.75" customHeight="1" x14ac:dyDescent="0.25">
      <c r="A964" s="31">
        <v>3</v>
      </c>
      <c r="B964" s="14" t="s">
        <v>1548</v>
      </c>
      <c r="C964" s="134">
        <v>804</v>
      </c>
      <c r="D964" s="96">
        <v>0.1</v>
      </c>
      <c r="E964" s="97">
        <f t="shared" si="728"/>
        <v>884.40000000000009</v>
      </c>
      <c r="F964" s="98" t="s">
        <v>6</v>
      </c>
      <c r="G964" s="106">
        <v>4.0183999999999997</v>
      </c>
      <c r="H964" s="91">
        <f t="shared" si="729"/>
        <v>3553.8729600000001</v>
      </c>
      <c r="I964" s="110">
        <f t="shared" si="730"/>
        <v>123.52</v>
      </c>
      <c r="J964" s="93">
        <f>E964*0.07</f>
        <v>61.908000000000015</v>
      </c>
      <c r="K964" s="91">
        <f t="shared" si="732"/>
        <v>7646.8761600000016</v>
      </c>
      <c r="L964" s="61">
        <f t="shared" si="733"/>
        <v>11200.749120000002</v>
      </c>
    </row>
    <row r="965" spans="1:12" s="12" customFormat="1" ht="15.75" customHeight="1" x14ac:dyDescent="0.25">
      <c r="A965" s="31">
        <v>4</v>
      </c>
      <c r="B965" s="14" t="s">
        <v>1549</v>
      </c>
      <c r="C965" s="134">
        <v>654</v>
      </c>
      <c r="D965" s="96">
        <v>0.1</v>
      </c>
      <c r="E965" s="97">
        <f t="shared" si="728"/>
        <v>719.40000000000009</v>
      </c>
      <c r="F965" s="98" t="s">
        <v>6</v>
      </c>
      <c r="G965" s="106">
        <v>4.8129999999999997</v>
      </c>
      <c r="H965" s="91">
        <f t="shared" si="729"/>
        <v>3462.4722000000002</v>
      </c>
      <c r="I965" s="110">
        <f t="shared" si="730"/>
        <v>123.52</v>
      </c>
      <c r="J965" s="93">
        <f>E965*0.08</f>
        <v>57.552000000000007</v>
      </c>
      <c r="K965" s="91">
        <f t="shared" si="732"/>
        <v>7108.8230400000002</v>
      </c>
      <c r="L965" s="61">
        <f t="shared" si="733"/>
        <v>10571.295239999999</v>
      </c>
    </row>
    <row r="966" spans="1:12" s="12" customFormat="1" ht="15.75" customHeight="1" x14ac:dyDescent="0.25">
      <c r="A966" s="31">
        <v>5</v>
      </c>
      <c r="B966" s="14" t="s">
        <v>1550</v>
      </c>
      <c r="C966" s="134">
        <v>1200</v>
      </c>
      <c r="D966" s="96">
        <v>0.1</v>
      </c>
      <c r="E966" s="97">
        <f t="shared" si="728"/>
        <v>1320</v>
      </c>
      <c r="F966" s="98" t="s">
        <v>6</v>
      </c>
      <c r="G966" s="106">
        <v>7.4371999999999998</v>
      </c>
      <c r="H966" s="91">
        <f t="shared" si="729"/>
        <v>9817.1039999999994</v>
      </c>
      <c r="I966" s="110">
        <f t="shared" si="730"/>
        <v>123.52</v>
      </c>
      <c r="J966" s="93">
        <f>E966*0.08</f>
        <v>105.60000000000001</v>
      </c>
      <c r="K966" s="91">
        <f t="shared" si="732"/>
        <v>13043.712000000001</v>
      </c>
      <c r="L966" s="61">
        <f t="shared" si="733"/>
        <v>22860.815999999999</v>
      </c>
    </row>
    <row r="967" spans="1:12" s="12" customFormat="1" ht="36.75" customHeight="1" x14ac:dyDescent="0.25">
      <c r="A967" s="151" t="s">
        <v>1846</v>
      </c>
      <c r="B967" s="152"/>
      <c r="C967" s="134"/>
      <c r="D967" s="96"/>
      <c r="E967" s="97"/>
      <c r="F967" s="98"/>
      <c r="G967" s="90"/>
      <c r="H967" s="91"/>
      <c r="I967" s="110"/>
      <c r="J967" s="93"/>
      <c r="K967" s="91"/>
      <c r="L967" s="61"/>
    </row>
    <row r="968" spans="1:12" s="12" customFormat="1" ht="15.75" customHeight="1" x14ac:dyDescent="0.25">
      <c r="A968" s="31">
        <v>6</v>
      </c>
      <c r="B968" s="14" t="s">
        <v>1551</v>
      </c>
      <c r="C968" s="134">
        <v>174</v>
      </c>
      <c r="D968" s="96">
        <v>0.1</v>
      </c>
      <c r="E968" s="97">
        <f t="shared" si="728"/>
        <v>191.4</v>
      </c>
      <c r="F968" s="98" t="s">
        <v>6</v>
      </c>
      <c r="G968" s="106">
        <v>12.6724</v>
      </c>
      <c r="H968" s="91">
        <f t="shared" ref="H968:H972" si="734">G968*E968</f>
        <v>2425.4973599999998</v>
      </c>
      <c r="I968" s="110">
        <f t="shared" ref="I968:I972" si="735">L$4</f>
        <v>123.52</v>
      </c>
      <c r="J968" s="93">
        <f>E968*0.18</f>
        <v>34.451999999999998</v>
      </c>
      <c r="K968" s="91">
        <f t="shared" ref="K968:K972" si="736">J968*I968</f>
        <v>4255.5110399999994</v>
      </c>
      <c r="L968" s="61">
        <f t="shared" ref="L968:L972" si="737">K968+H968</f>
        <v>6681.0083999999988</v>
      </c>
    </row>
    <row r="969" spans="1:12" s="12" customFormat="1" ht="15.75" customHeight="1" x14ac:dyDescent="0.25">
      <c r="A969" s="31">
        <v>7</v>
      </c>
      <c r="B969" s="14" t="s">
        <v>1552</v>
      </c>
      <c r="C969" s="134">
        <v>36</v>
      </c>
      <c r="D969" s="96">
        <v>0.1</v>
      </c>
      <c r="E969" s="97">
        <f t="shared" si="728"/>
        <v>39.6</v>
      </c>
      <c r="F969" s="98" t="s">
        <v>6</v>
      </c>
      <c r="G969" s="106">
        <v>16.357600000000001</v>
      </c>
      <c r="H969" s="91">
        <f t="shared" si="734"/>
        <v>647.76096000000007</v>
      </c>
      <c r="I969" s="110">
        <f t="shared" si="735"/>
        <v>123.52</v>
      </c>
      <c r="J969" s="93">
        <f>E969*0.18</f>
        <v>7.1280000000000001</v>
      </c>
      <c r="K969" s="91">
        <f t="shared" si="736"/>
        <v>880.45056</v>
      </c>
      <c r="L969" s="61">
        <f t="shared" si="737"/>
        <v>1528.2115200000001</v>
      </c>
    </row>
    <row r="970" spans="1:12" s="12" customFormat="1" ht="15.75" customHeight="1" x14ac:dyDescent="0.25">
      <c r="A970" s="31">
        <v>8</v>
      </c>
      <c r="B970" s="14" t="s">
        <v>1553</v>
      </c>
      <c r="C970" s="134">
        <v>299</v>
      </c>
      <c r="D970" s="96">
        <v>0.1</v>
      </c>
      <c r="E970" s="97">
        <f t="shared" si="728"/>
        <v>328.90000000000003</v>
      </c>
      <c r="F970" s="98" t="s">
        <v>6</v>
      </c>
      <c r="G970" s="106">
        <v>23.843399999999999</v>
      </c>
      <c r="H970" s="91">
        <f t="shared" si="734"/>
        <v>7842.0942600000008</v>
      </c>
      <c r="I970" s="110">
        <f t="shared" si="735"/>
        <v>123.52</v>
      </c>
      <c r="J970" s="93">
        <f>E970*0.2</f>
        <v>65.780000000000015</v>
      </c>
      <c r="K970" s="91">
        <f t="shared" si="736"/>
        <v>8125.1456000000017</v>
      </c>
      <c r="L970" s="61">
        <f t="shared" si="737"/>
        <v>15967.239860000001</v>
      </c>
    </row>
    <row r="971" spans="1:12" s="12" customFormat="1" ht="15.75" customHeight="1" x14ac:dyDescent="0.25">
      <c r="A971" s="31">
        <v>9</v>
      </c>
      <c r="B971" s="14" t="s">
        <v>1554</v>
      </c>
      <c r="C971" s="134">
        <v>323</v>
      </c>
      <c r="D971" s="96">
        <v>0.1</v>
      </c>
      <c r="E971" s="97">
        <f t="shared" si="728"/>
        <v>355.3</v>
      </c>
      <c r="F971" s="98" t="s">
        <v>6</v>
      </c>
      <c r="G971" s="106">
        <v>35.42</v>
      </c>
      <c r="H971" s="91">
        <f t="shared" si="734"/>
        <v>12584.726000000001</v>
      </c>
      <c r="I971" s="110">
        <f t="shared" si="735"/>
        <v>123.52</v>
      </c>
      <c r="J971" s="93">
        <f>E971*0.3</f>
        <v>106.59</v>
      </c>
      <c r="K971" s="91">
        <f t="shared" si="736"/>
        <v>13165.996800000001</v>
      </c>
      <c r="L971" s="61">
        <f t="shared" si="737"/>
        <v>25750.722800000003</v>
      </c>
    </row>
    <row r="972" spans="1:12" s="12" customFormat="1" ht="15.75" customHeight="1" x14ac:dyDescent="0.25">
      <c r="A972" s="31">
        <v>10</v>
      </c>
      <c r="B972" s="14" t="s">
        <v>1555</v>
      </c>
      <c r="C972" s="134">
        <v>88.49</v>
      </c>
      <c r="D972" s="96">
        <v>0.1</v>
      </c>
      <c r="E972" s="97">
        <f t="shared" si="728"/>
        <v>97.338999999999999</v>
      </c>
      <c r="F972" s="98" t="s">
        <v>6</v>
      </c>
      <c r="G972" s="106">
        <v>41.56</v>
      </c>
      <c r="H972" s="91">
        <f t="shared" si="734"/>
        <v>4045.4088400000001</v>
      </c>
      <c r="I972" s="110">
        <f t="shared" si="735"/>
        <v>123.52</v>
      </c>
      <c r="J972" s="93">
        <f>E972*0.3</f>
        <v>29.201699999999999</v>
      </c>
      <c r="K972" s="91">
        <f t="shared" si="736"/>
        <v>3606.9939839999997</v>
      </c>
      <c r="L972" s="61">
        <f t="shared" si="737"/>
        <v>7652.4028239999998</v>
      </c>
    </row>
    <row r="973" spans="1:12" s="12" customFormat="1" ht="15.75" customHeight="1" thickBot="1" x14ac:dyDescent="0.3">
      <c r="A973" s="60"/>
      <c r="B973" s="14"/>
      <c r="C973" s="134"/>
      <c r="D973" s="96"/>
      <c r="E973" s="97"/>
      <c r="F973" s="98"/>
      <c r="G973" s="90"/>
      <c r="H973" s="101"/>
      <c r="I973" s="92"/>
      <c r="J973" s="93"/>
      <c r="K973" s="101"/>
      <c r="L973" s="11"/>
    </row>
    <row r="974" spans="1:12" s="12" customFormat="1" ht="15.75" customHeight="1" thickBot="1" x14ac:dyDescent="0.3">
      <c r="A974" s="145" t="s">
        <v>1556</v>
      </c>
      <c r="B974" s="146"/>
      <c r="C974" s="133"/>
      <c r="D974" s="96"/>
      <c r="E974" s="97"/>
      <c r="F974" s="98"/>
      <c r="G974" s="102"/>
      <c r="H974" s="98"/>
      <c r="I974" s="116"/>
      <c r="J974" s="101"/>
      <c r="K974" s="92"/>
      <c r="L974" s="30"/>
    </row>
    <row r="975" spans="1:12" x14ac:dyDescent="0.25">
      <c r="A975" s="147" t="s">
        <v>1797</v>
      </c>
      <c r="B975" s="148"/>
      <c r="C975" s="108"/>
      <c r="D975" s="96"/>
      <c r="E975" s="102"/>
      <c r="F975" s="98"/>
      <c r="G975" s="90"/>
      <c r="H975" s="91"/>
      <c r="I975" s="110"/>
      <c r="J975" s="93"/>
      <c r="K975" s="91"/>
      <c r="L975" s="61"/>
    </row>
    <row r="976" spans="1:12" s="12" customFormat="1" ht="15.75" customHeight="1" x14ac:dyDescent="0.25">
      <c r="A976" s="31">
        <v>1</v>
      </c>
      <c r="B976" s="14" t="s">
        <v>1546</v>
      </c>
      <c r="C976" s="134">
        <v>4883</v>
      </c>
      <c r="D976" s="96">
        <v>0.1</v>
      </c>
      <c r="E976" s="97">
        <f t="shared" ref="E976:E986" si="738">C976*(1+D976)</f>
        <v>5371.3</v>
      </c>
      <c r="F976" s="98" t="s">
        <v>6</v>
      </c>
      <c r="G976" s="106">
        <v>0.35880000000000006</v>
      </c>
      <c r="H976" s="91">
        <f t="shared" ref="H976:H978" si="739">G976*E976</f>
        <v>1927.2224400000005</v>
      </c>
      <c r="I976" s="92">
        <f>L$3</f>
        <v>117.68</v>
      </c>
      <c r="J976" s="93">
        <f>E976*0.02</f>
        <v>107.426</v>
      </c>
      <c r="K976" s="91">
        <f>J976*I976</f>
        <v>12641.891680000001</v>
      </c>
      <c r="L976" s="61">
        <f>K976+H976</f>
        <v>14569.114120000002</v>
      </c>
    </row>
    <row r="977" spans="1:12" s="12" customFormat="1" ht="15.75" customHeight="1" x14ac:dyDescent="0.25">
      <c r="A977" s="31">
        <v>2</v>
      </c>
      <c r="B977" s="14" t="s">
        <v>1547</v>
      </c>
      <c r="C977" s="134">
        <v>579</v>
      </c>
      <c r="D977" s="96">
        <v>0.1</v>
      </c>
      <c r="E977" s="97">
        <f t="shared" si="738"/>
        <v>636.90000000000009</v>
      </c>
      <c r="F977" s="98" t="s">
        <v>6</v>
      </c>
      <c r="G977" s="106">
        <v>0.39390000000000003</v>
      </c>
      <c r="H977" s="91">
        <f t="shared" si="739"/>
        <v>250.87491000000006</v>
      </c>
      <c r="I977" s="92">
        <f t="shared" ref="I977:I978" si="740">L$3</f>
        <v>117.68</v>
      </c>
      <c r="J977" s="93">
        <f t="shared" ref="J977:J978" si="741">E977*0.04</f>
        <v>25.476000000000003</v>
      </c>
      <c r="K977" s="91">
        <f t="shared" ref="K977" si="742">J977*I977</f>
        <v>2998.0156800000004</v>
      </c>
      <c r="L977" s="61">
        <f t="shared" ref="L977" si="743">K977+H977</f>
        <v>3248.8905900000004</v>
      </c>
    </row>
    <row r="978" spans="1:12" s="12" customFormat="1" ht="15.75" customHeight="1" x14ac:dyDescent="0.25">
      <c r="A978" s="80">
        <v>3</v>
      </c>
      <c r="B978" s="81" t="s">
        <v>1548</v>
      </c>
      <c r="C978" s="134">
        <v>804</v>
      </c>
      <c r="D978" s="96">
        <v>0.1</v>
      </c>
      <c r="E978" s="97">
        <f t="shared" si="738"/>
        <v>884.40000000000009</v>
      </c>
      <c r="F978" s="98" t="s">
        <v>6</v>
      </c>
      <c r="G978" s="106">
        <v>0.42120000000000002</v>
      </c>
      <c r="H978" s="91">
        <f t="shared" si="739"/>
        <v>372.50928000000005</v>
      </c>
      <c r="I978" s="92">
        <f t="shared" si="740"/>
        <v>117.68</v>
      </c>
      <c r="J978" s="93">
        <f t="shared" si="741"/>
        <v>35.376000000000005</v>
      </c>
      <c r="K978" s="91">
        <f>J978*I978</f>
        <v>4163.0476800000006</v>
      </c>
      <c r="L978" s="61">
        <f>K978+H978</f>
        <v>4535.5569600000008</v>
      </c>
    </row>
    <row r="979" spans="1:12" x14ac:dyDescent="0.25">
      <c r="A979" s="149" t="s">
        <v>1798</v>
      </c>
      <c r="B979" s="150"/>
      <c r="C979" s="108"/>
      <c r="D979" s="96"/>
      <c r="E979" s="102"/>
      <c r="F979" s="98"/>
      <c r="G979" s="90"/>
      <c r="H979" s="91"/>
      <c r="I979" s="110"/>
      <c r="J979" s="93"/>
      <c r="K979" s="91"/>
      <c r="L979" s="61"/>
    </row>
    <row r="980" spans="1:12" s="12" customFormat="1" ht="15.75" customHeight="1" x14ac:dyDescent="0.25">
      <c r="A980" s="31">
        <v>4</v>
      </c>
      <c r="B980" s="14" t="s">
        <v>1549</v>
      </c>
      <c r="C980" s="134">
        <v>654</v>
      </c>
      <c r="D980" s="96">
        <v>0.1</v>
      </c>
      <c r="E980" s="97">
        <f t="shared" si="738"/>
        <v>719.40000000000009</v>
      </c>
      <c r="F980" s="98" t="s">
        <v>6</v>
      </c>
      <c r="G980" s="106">
        <v>0.45239999999999997</v>
      </c>
      <c r="H980" s="91">
        <f t="shared" ref="H980:H986" si="744">G980*E980</f>
        <v>325.45656000000002</v>
      </c>
      <c r="I980" s="92">
        <f t="shared" ref="I980:I986" si="745">L$3</f>
        <v>117.68</v>
      </c>
      <c r="J980" s="93">
        <f t="shared" ref="J980" si="746">E980*0.04</f>
        <v>28.776000000000003</v>
      </c>
      <c r="K980" s="91">
        <f t="shared" ref="K980:K986" si="747">J980*I980</f>
        <v>3386.3596800000005</v>
      </c>
      <c r="L980" s="61">
        <f t="shared" ref="L980:L986" si="748">K980+H980</f>
        <v>3711.8162400000006</v>
      </c>
    </row>
    <row r="981" spans="1:12" s="12" customFormat="1" ht="15.75" customHeight="1" x14ac:dyDescent="0.25">
      <c r="A981" s="31">
        <v>5</v>
      </c>
      <c r="B981" s="14" t="s">
        <v>1550</v>
      </c>
      <c r="C981" s="134">
        <v>1200</v>
      </c>
      <c r="D981" s="96">
        <v>0.1</v>
      </c>
      <c r="E981" s="97">
        <f t="shared" si="738"/>
        <v>1320</v>
      </c>
      <c r="F981" s="98" t="s">
        <v>6</v>
      </c>
      <c r="G981" s="106">
        <v>0.63600000000000001</v>
      </c>
      <c r="H981" s="91">
        <f t="shared" si="744"/>
        <v>839.52</v>
      </c>
      <c r="I981" s="92">
        <f t="shared" si="745"/>
        <v>117.68</v>
      </c>
      <c r="J981" s="93">
        <f>E981*0.04</f>
        <v>52.800000000000004</v>
      </c>
      <c r="K981" s="91">
        <f t="shared" si="747"/>
        <v>6213.5040000000008</v>
      </c>
      <c r="L981" s="61">
        <f t="shared" si="748"/>
        <v>7053.0240000000013</v>
      </c>
    </row>
    <row r="982" spans="1:12" s="12" customFormat="1" ht="15.75" customHeight="1" x14ac:dyDescent="0.25">
      <c r="A982" s="31">
        <v>6</v>
      </c>
      <c r="B982" s="14" t="s">
        <v>1551</v>
      </c>
      <c r="C982" s="134">
        <v>174</v>
      </c>
      <c r="D982" s="96">
        <v>0.1</v>
      </c>
      <c r="E982" s="97">
        <f t="shared" si="738"/>
        <v>191.4</v>
      </c>
      <c r="F982" s="98" t="s">
        <v>6</v>
      </c>
      <c r="G982" s="106">
        <v>0.78600000000000003</v>
      </c>
      <c r="H982" s="91">
        <f t="shared" si="744"/>
        <v>150.44040000000001</v>
      </c>
      <c r="I982" s="92">
        <f t="shared" si="745"/>
        <v>117.68</v>
      </c>
      <c r="J982" s="93">
        <f>E982*0.05</f>
        <v>9.57</v>
      </c>
      <c r="K982" s="91">
        <f t="shared" si="747"/>
        <v>1126.1976000000002</v>
      </c>
      <c r="L982" s="61">
        <f t="shared" si="748"/>
        <v>1276.6380000000001</v>
      </c>
    </row>
    <row r="983" spans="1:12" s="12" customFormat="1" ht="15.75" customHeight="1" x14ac:dyDescent="0.25">
      <c r="A983" s="31">
        <v>7</v>
      </c>
      <c r="B983" s="14" t="s">
        <v>1552</v>
      </c>
      <c r="C983" s="134">
        <v>36</v>
      </c>
      <c r="D983" s="96">
        <v>0.1</v>
      </c>
      <c r="E983" s="97">
        <f t="shared" si="738"/>
        <v>39.6</v>
      </c>
      <c r="F983" s="98" t="s">
        <v>6</v>
      </c>
      <c r="G983" s="106">
        <v>0.83399999999999996</v>
      </c>
      <c r="H983" s="91">
        <f t="shared" si="744"/>
        <v>33.026400000000002</v>
      </c>
      <c r="I983" s="92">
        <f t="shared" si="745"/>
        <v>117.68</v>
      </c>
      <c r="J983" s="93">
        <f>E983*0.05</f>
        <v>1.9800000000000002</v>
      </c>
      <c r="K983" s="91">
        <f t="shared" si="747"/>
        <v>233.00640000000004</v>
      </c>
      <c r="L983" s="61">
        <f t="shared" si="748"/>
        <v>266.03280000000007</v>
      </c>
    </row>
    <row r="984" spans="1:12" s="12" customFormat="1" ht="15.75" customHeight="1" x14ac:dyDescent="0.25">
      <c r="A984" s="31">
        <v>8</v>
      </c>
      <c r="B984" s="14" t="s">
        <v>1553</v>
      </c>
      <c r="C984" s="134">
        <v>299</v>
      </c>
      <c r="D984" s="96">
        <v>0.1</v>
      </c>
      <c r="E984" s="97">
        <f t="shared" si="738"/>
        <v>328.90000000000003</v>
      </c>
      <c r="F984" s="98" t="s">
        <v>6</v>
      </c>
      <c r="G984" s="106">
        <v>1.0349999999999999</v>
      </c>
      <c r="H984" s="91">
        <f t="shared" si="744"/>
        <v>340.41149999999999</v>
      </c>
      <c r="I984" s="92">
        <f t="shared" si="745"/>
        <v>117.68</v>
      </c>
      <c r="J984" s="93">
        <f>E984*0.06</f>
        <v>19.734000000000002</v>
      </c>
      <c r="K984" s="91">
        <f t="shared" si="747"/>
        <v>2322.2971200000002</v>
      </c>
      <c r="L984" s="61">
        <f t="shared" si="748"/>
        <v>2662.7086200000003</v>
      </c>
    </row>
    <row r="985" spans="1:12" s="12" customFormat="1" ht="15.75" customHeight="1" x14ac:dyDescent="0.25">
      <c r="A985" s="31">
        <v>9</v>
      </c>
      <c r="B985" s="14" t="s">
        <v>1554</v>
      </c>
      <c r="C985" s="134">
        <v>323</v>
      </c>
      <c r="D985" s="96">
        <v>0.1</v>
      </c>
      <c r="E985" s="97">
        <f t="shared" si="738"/>
        <v>355.3</v>
      </c>
      <c r="F985" s="98" t="s">
        <v>6</v>
      </c>
      <c r="G985" s="106">
        <v>1.3919999999999999</v>
      </c>
      <c r="H985" s="91">
        <f t="shared" si="744"/>
        <v>494.57759999999996</v>
      </c>
      <c r="I985" s="92">
        <f t="shared" si="745"/>
        <v>117.68</v>
      </c>
      <c r="J985" s="93">
        <f>E985*0.06</f>
        <v>21.318000000000001</v>
      </c>
      <c r="K985" s="91">
        <f t="shared" si="747"/>
        <v>2508.7022400000005</v>
      </c>
      <c r="L985" s="61">
        <f t="shared" si="748"/>
        <v>3003.2798400000006</v>
      </c>
    </row>
    <row r="986" spans="1:12" s="12" customFormat="1" ht="15.75" customHeight="1" x14ac:dyDescent="0.25">
      <c r="A986" s="31">
        <v>10</v>
      </c>
      <c r="B986" s="14" t="s">
        <v>1555</v>
      </c>
      <c r="C986" s="134">
        <v>88.49</v>
      </c>
      <c r="D986" s="96">
        <v>0.1</v>
      </c>
      <c r="E986" s="97">
        <f t="shared" si="738"/>
        <v>97.338999999999999</v>
      </c>
      <c r="F986" s="98" t="s">
        <v>6</v>
      </c>
      <c r="G986" s="106">
        <v>1.5720000000000001</v>
      </c>
      <c r="H986" s="91">
        <f t="shared" si="744"/>
        <v>153.016908</v>
      </c>
      <c r="I986" s="92">
        <f t="shared" si="745"/>
        <v>117.68</v>
      </c>
      <c r="J986" s="93">
        <f>E986*0.07</f>
        <v>6.8137300000000005</v>
      </c>
      <c r="K986" s="91">
        <f t="shared" si="747"/>
        <v>801.83974640000008</v>
      </c>
      <c r="L986" s="61">
        <f t="shared" si="748"/>
        <v>954.85665440000002</v>
      </c>
    </row>
    <row r="987" spans="1:12" s="12" customFormat="1" ht="15.75" customHeight="1" thickBot="1" x14ac:dyDescent="0.3">
      <c r="A987" s="60"/>
      <c r="B987" s="14"/>
      <c r="C987" s="134"/>
      <c r="D987" s="96"/>
      <c r="E987" s="97"/>
      <c r="F987" s="98"/>
      <c r="G987" s="90"/>
      <c r="H987" s="101"/>
      <c r="I987" s="92"/>
      <c r="J987" s="93"/>
      <c r="K987" s="101"/>
      <c r="L987" s="11"/>
    </row>
    <row r="988" spans="1:12" ht="15.75" customHeight="1" thickBot="1" x14ac:dyDescent="0.3">
      <c r="A988" s="145" t="s">
        <v>1557</v>
      </c>
      <c r="B988" s="146"/>
      <c r="C988" s="108"/>
      <c r="D988" s="96"/>
      <c r="E988" s="102"/>
      <c r="F988" s="98"/>
      <c r="G988" s="99"/>
      <c r="H988" s="99"/>
      <c r="I988" s="100"/>
      <c r="J988" s="101"/>
      <c r="K988" s="92"/>
      <c r="L988" s="30"/>
    </row>
    <row r="989" spans="1:12" ht="15.75" customHeight="1" thickBot="1" x14ac:dyDescent="0.3">
      <c r="A989" s="145" t="s">
        <v>34</v>
      </c>
      <c r="B989" s="146"/>
      <c r="C989" s="108"/>
      <c r="D989" s="96"/>
      <c r="E989" s="102"/>
      <c r="F989" s="98"/>
      <c r="G989" s="99"/>
      <c r="H989" s="99"/>
      <c r="I989" s="100"/>
      <c r="J989" s="101"/>
      <c r="K989" s="92"/>
      <c r="L989" s="30"/>
    </row>
    <row r="990" spans="1:12" x14ac:dyDescent="0.25">
      <c r="A990" s="19">
        <v>1</v>
      </c>
      <c r="B990" s="20" t="s">
        <v>1558</v>
      </c>
      <c r="C990" s="108">
        <v>499</v>
      </c>
      <c r="D990" s="96">
        <v>0</v>
      </c>
      <c r="E990" s="102">
        <f>C990*(1+D990)</f>
        <v>499</v>
      </c>
      <c r="F990" s="98" t="s">
        <v>5</v>
      </c>
      <c r="G990" s="106">
        <v>4.1399999999999997</v>
      </c>
      <c r="H990" s="91">
        <f t="shared" ref="H990:H1002" si="749">G990*E990</f>
        <v>2065.8599999999997</v>
      </c>
      <c r="I990" s="110">
        <f t="shared" ref="I990:I1002" si="750">L$4</f>
        <v>123.52</v>
      </c>
      <c r="J990" s="93">
        <f>E990*0.55</f>
        <v>274.45000000000005</v>
      </c>
      <c r="K990" s="91">
        <f t="shared" ref="K990:K1002" si="751">J990*I990</f>
        <v>33900.064000000006</v>
      </c>
      <c r="L990" s="61">
        <f t="shared" ref="L990:L1002" si="752">K990+H990</f>
        <v>35965.924000000006</v>
      </c>
    </row>
    <row r="991" spans="1:12" x14ac:dyDescent="0.25">
      <c r="A991" s="19">
        <v>2</v>
      </c>
      <c r="B991" s="20" t="s">
        <v>1559</v>
      </c>
      <c r="C991" s="108">
        <v>27</v>
      </c>
      <c r="D991" s="96">
        <v>0</v>
      </c>
      <c r="E991" s="102">
        <f t="shared" ref="E991" si="753">C991*(1+D991)</f>
        <v>27</v>
      </c>
      <c r="F991" s="98" t="s">
        <v>5</v>
      </c>
      <c r="G991" s="106">
        <v>4.91</v>
      </c>
      <c r="H991" s="91">
        <f t="shared" si="749"/>
        <v>132.57</v>
      </c>
      <c r="I991" s="110">
        <f t="shared" si="750"/>
        <v>123.52</v>
      </c>
      <c r="J991" s="93">
        <f>E991*0.6</f>
        <v>16.2</v>
      </c>
      <c r="K991" s="91">
        <f t="shared" si="751"/>
        <v>2001.0239999999999</v>
      </c>
      <c r="L991" s="61">
        <f t="shared" si="752"/>
        <v>2133.5940000000001</v>
      </c>
    </row>
    <row r="992" spans="1:12" x14ac:dyDescent="0.25">
      <c r="A992" s="19">
        <v>3</v>
      </c>
      <c r="B992" s="20" t="s">
        <v>1560</v>
      </c>
      <c r="C992" s="108">
        <v>33</v>
      </c>
      <c r="D992" s="96">
        <v>0</v>
      </c>
      <c r="E992" s="102">
        <f>C992*(1+D992)</f>
        <v>33</v>
      </c>
      <c r="F992" s="98" t="s">
        <v>5</v>
      </c>
      <c r="G992" s="106">
        <v>6.96</v>
      </c>
      <c r="H992" s="91">
        <f t="shared" si="749"/>
        <v>229.68</v>
      </c>
      <c r="I992" s="110">
        <f t="shared" si="750"/>
        <v>123.52</v>
      </c>
      <c r="J992" s="93">
        <f>E992*0.7</f>
        <v>23.099999999999998</v>
      </c>
      <c r="K992" s="91">
        <f t="shared" si="751"/>
        <v>2853.3119999999994</v>
      </c>
      <c r="L992" s="61">
        <f t="shared" si="752"/>
        <v>3082.9919999999993</v>
      </c>
    </row>
    <row r="993" spans="1:12" x14ac:dyDescent="0.25">
      <c r="A993" s="19">
        <v>4</v>
      </c>
      <c r="B993" s="20" t="s">
        <v>1561</v>
      </c>
      <c r="C993" s="108">
        <v>39</v>
      </c>
      <c r="D993" s="96">
        <v>0</v>
      </c>
      <c r="E993" s="102">
        <f t="shared" ref="E993" si="754">C993*(1+D993)</f>
        <v>39</v>
      </c>
      <c r="F993" s="98" t="s">
        <v>5</v>
      </c>
      <c r="G993" s="106">
        <v>9.6300000000000008</v>
      </c>
      <c r="H993" s="91">
        <f t="shared" si="749"/>
        <v>375.57000000000005</v>
      </c>
      <c r="I993" s="110">
        <f t="shared" si="750"/>
        <v>123.52</v>
      </c>
      <c r="J993" s="93">
        <f>E993*0.75</f>
        <v>29.25</v>
      </c>
      <c r="K993" s="91">
        <f t="shared" si="751"/>
        <v>3612.96</v>
      </c>
      <c r="L993" s="61">
        <f t="shared" si="752"/>
        <v>3988.53</v>
      </c>
    </row>
    <row r="994" spans="1:12" x14ac:dyDescent="0.25">
      <c r="A994" s="19">
        <v>5</v>
      </c>
      <c r="B994" s="20" t="s">
        <v>1562</v>
      </c>
      <c r="C994" s="108">
        <v>63</v>
      </c>
      <c r="D994" s="96">
        <v>0</v>
      </c>
      <c r="E994" s="102">
        <f>C994*(1+D994)</f>
        <v>63</v>
      </c>
      <c r="F994" s="98" t="s">
        <v>5</v>
      </c>
      <c r="G994" s="106">
        <v>15.04</v>
      </c>
      <c r="H994" s="91">
        <f t="shared" si="749"/>
        <v>947.52</v>
      </c>
      <c r="I994" s="110">
        <f t="shared" si="750"/>
        <v>123.52</v>
      </c>
      <c r="J994" s="93">
        <f>E994*0.8</f>
        <v>50.400000000000006</v>
      </c>
      <c r="K994" s="91">
        <f t="shared" si="751"/>
        <v>6225.4080000000004</v>
      </c>
      <c r="L994" s="61">
        <f t="shared" si="752"/>
        <v>7172.9279999999999</v>
      </c>
    </row>
    <row r="995" spans="1:12" x14ac:dyDescent="0.25">
      <c r="A995" s="19">
        <v>6</v>
      </c>
      <c r="B995" s="20" t="s">
        <v>1563</v>
      </c>
      <c r="C995" s="108">
        <v>12</v>
      </c>
      <c r="D995" s="96">
        <v>0</v>
      </c>
      <c r="E995" s="102">
        <f t="shared" ref="E995" si="755">C995*(1+D995)</f>
        <v>12</v>
      </c>
      <c r="F995" s="98" t="s">
        <v>5</v>
      </c>
      <c r="G995" s="106">
        <v>36.04</v>
      </c>
      <c r="H995" s="91">
        <f t="shared" si="749"/>
        <v>432.48</v>
      </c>
      <c r="I995" s="110">
        <f t="shared" si="750"/>
        <v>123.52</v>
      </c>
      <c r="J995" s="93">
        <f>E995*1.8</f>
        <v>21.6</v>
      </c>
      <c r="K995" s="91">
        <f t="shared" si="751"/>
        <v>2668.0320000000002</v>
      </c>
      <c r="L995" s="61">
        <f t="shared" si="752"/>
        <v>3100.5120000000002</v>
      </c>
    </row>
    <row r="996" spans="1:12" x14ac:dyDescent="0.25">
      <c r="A996" s="19">
        <v>7</v>
      </c>
      <c r="B996" s="20" t="s">
        <v>1564</v>
      </c>
      <c r="C996" s="108">
        <v>4</v>
      </c>
      <c r="D996" s="96">
        <v>0</v>
      </c>
      <c r="E996" s="102">
        <f>C996*(1+D996)</f>
        <v>4</v>
      </c>
      <c r="F996" s="98" t="s">
        <v>5</v>
      </c>
      <c r="G996" s="106">
        <v>59.03</v>
      </c>
      <c r="H996" s="91">
        <f t="shared" si="749"/>
        <v>236.12</v>
      </c>
      <c r="I996" s="110">
        <f t="shared" si="750"/>
        <v>123.52</v>
      </c>
      <c r="J996" s="93">
        <f>E996*1.9</f>
        <v>7.6</v>
      </c>
      <c r="K996" s="91">
        <f t="shared" si="751"/>
        <v>938.75199999999995</v>
      </c>
      <c r="L996" s="61">
        <f t="shared" si="752"/>
        <v>1174.8719999999998</v>
      </c>
    </row>
    <row r="997" spans="1:12" x14ac:dyDescent="0.25">
      <c r="A997" s="19">
        <v>8</v>
      </c>
      <c r="B997" s="20" t="s">
        <v>1565</v>
      </c>
      <c r="C997" s="108">
        <v>21</v>
      </c>
      <c r="D997" s="96">
        <v>0</v>
      </c>
      <c r="E997" s="102">
        <f t="shared" ref="E997" si="756">C997*(1+D997)</f>
        <v>21</v>
      </c>
      <c r="F997" s="98" t="s">
        <v>5</v>
      </c>
      <c r="G997" s="106">
        <v>109.43</v>
      </c>
      <c r="H997" s="91">
        <f t="shared" si="749"/>
        <v>2298.0300000000002</v>
      </c>
      <c r="I997" s="110">
        <f t="shared" si="750"/>
        <v>123.52</v>
      </c>
      <c r="J997" s="93">
        <f>E997*2</f>
        <v>42</v>
      </c>
      <c r="K997" s="91">
        <f t="shared" si="751"/>
        <v>5187.84</v>
      </c>
      <c r="L997" s="61">
        <f t="shared" si="752"/>
        <v>7485.8700000000008</v>
      </c>
    </row>
    <row r="998" spans="1:12" x14ac:dyDescent="0.25">
      <c r="A998" s="19">
        <v>9</v>
      </c>
      <c r="B998" s="20" t="s">
        <v>1566</v>
      </c>
      <c r="C998" s="108">
        <v>26</v>
      </c>
      <c r="D998" s="96">
        <v>0</v>
      </c>
      <c r="E998" s="102">
        <f>C998*(1+D998)</f>
        <v>26</v>
      </c>
      <c r="F998" s="98" t="s">
        <v>5</v>
      </c>
      <c r="G998" s="106">
        <v>325.45</v>
      </c>
      <c r="H998" s="91">
        <f t="shared" si="749"/>
        <v>8461.6999999999989</v>
      </c>
      <c r="I998" s="110">
        <f t="shared" si="750"/>
        <v>123.52</v>
      </c>
      <c r="J998" s="93">
        <f>E998*3</f>
        <v>78</v>
      </c>
      <c r="K998" s="91">
        <f t="shared" si="751"/>
        <v>9634.56</v>
      </c>
      <c r="L998" s="61">
        <f t="shared" si="752"/>
        <v>18096.259999999998</v>
      </c>
    </row>
    <row r="999" spans="1:12" x14ac:dyDescent="0.25">
      <c r="A999" s="19">
        <v>10</v>
      </c>
      <c r="B999" s="20" t="s">
        <v>1567</v>
      </c>
      <c r="C999" s="108">
        <v>6</v>
      </c>
      <c r="D999" s="96">
        <v>0</v>
      </c>
      <c r="E999" s="102">
        <f t="shared" ref="E999" si="757">C999*(1+D999)</f>
        <v>6</v>
      </c>
      <c r="F999" s="98" t="s">
        <v>5</v>
      </c>
      <c r="G999" s="106">
        <v>759.66</v>
      </c>
      <c r="H999" s="91">
        <f t="shared" si="749"/>
        <v>4557.96</v>
      </c>
      <c r="I999" s="110">
        <f t="shared" si="750"/>
        <v>123.52</v>
      </c>
      <c r="J999" s="93">
        <f>E999*3.9</f>
        <v>23.4</v>
      </c>
      <c r="K999" s="91">
        <f t="shared" si="751"/>
        <v>2890.3679999999999</v>
      </c>
      <c r="L999" s="61">
        <f t="shared" si="752"/>
        <v>7448.3279999999995</v>
      </c>
    </row>
    <row r="1000" spans="1:12" x14ac:dyDescent="0.25">
      <c r="A1000" s="19">
        <v>11</v>
      </c>
      <c r="B1000" s="20" t="s">
        <v>1568</v>
      </c>
      <c r="C1000" s="108">
        <v>5</v>
      </c>
      <c r="D1000" s="96">
        <v>0</v>
      </c>
      <c r="E1000" s="102">
        <f>C1000*(1+D1000)</f>
        <v>5</v>
      </c>
      <c r="F1000" s="98" t="s">
        <v>5</v>
      </c>
      <c r="G1000" s="106">
        <v>6.12</v>
      </c>
      <c r="H1000" s="91">
        <f t="shared" si="749"/>
        <v>30.6</v>
      </c>
      <c r="I1000" s="110">
        <f t="shared" si="750"/>
        <v>123.52</v>
      </c>
      <c r="J1000" s="93">
        <f>E1000*0.55</f>
        <v>2.75</v>
      </c>
      <c r="K1000" s="91">
        <f t="shared" si="751"/>
        <v>339.68</v>
      </c>
      <c r="L1000" s="61">
        <f t="shared" si="752"/>
        <v>370.28000000000003</v>
      </c>
    </row>
    <row r="1001" spans="1:12" x14ac:dyDescent="0.25">
      <c r="A1001" s="19">
        <v>12</v>
      </c>
      <c r="B1001" s="20" t="s">
        <v>1569</v>
      </c>
      <c r="C1001" s="108">
        <v>1</v>
      </c>
      <c r="D1001" s="96">
        <v>0</v>
      </c>
      <c r="E1001" s="102">
        <f t="shared" ref="E1001" si="758">C1001*(1+D1001)</f>
        <v>1</v>
      </c>
      <c r="F1001" s="98" t="s">
        <v>5</v>
      </c>
      <c r="G1001" s="106">
        <v>15.99</v>
      </c>
      <c r="H1001" s="91">
        <f t="shared" si="749"/>
        <v>15.99</v>
      </c>
      <c r="I1001" s="110">
        <f t="shared" si="750"/>
        <v>123.52</v>
      </c>
      <c r="J1001" s="93">
        <f>E1001*0.75</f>
        <v>0.75</v>
      </c>
      <c r="K1001" s="91">
        <f t="shared" si="751"/>
        <v>92.64</v>
      </c>
      <c r="L1001" s="61">
        <f t="shared" si="752"/>
        <v>108.63</v>
      </c>
    </row>
    <row r="1002" spans="1:12" x14ac:dyDescent="0.25">
      <c r="A1002" s="19">
        <v>13</v>
      </c>
      <c r="B1002" s="20" t="s">
        <v>1570</v>
      </c>
      <c r="C1002" s="108">
        <v>5</v>
      </c>
      <c r="D1002" s="96">
        <v>0</v>
      </c>
      <c r="E1002" s="102">
        <f>C1002*(1+D1002)</f>
        <v>5</v>
      </c>
      <c r="F1002" s="98" t="s">
        <v>5</v>
      </c>
      <c r="G1002" s="106">
        <v>18.440000000000001</v>
      </c>
      <c r="H1002" s="91">
        <f t="shared" si="749"/>
        <v>92.2</v>
      </c>
      <c r="I1002" s="110">
        <f t="shared" si="750"/>
        <v>123.52</v>
      </c>
      <c r="J1002" s="93">
        <f>E1002*0.8</f>
        <v>4</v>
      </c>
      <c r="K1002" s="91">
        <f t="shared" si="751"/>
        <v>494.08</v>
      </c>
      <c r="L1002" s="61">
        <f t="shared" si="752"/>
        <v>586.28</v>
      </c>
    </row>
    <row r="1003" spans="1:12" ht="16.5" thickBot="1" x14ac:dyDescent="0.3">
      <c r="A1003" s="19"/>
      <c r="B1003" s="20"/>
      <c r="C1003" s="108"/>
      <c r="D1003" s="96"/>
      <c r="E1003" s="102"/>
      <c r="F1003" s="98"/>
      <c r="G1003" s="90"/>
      <c r="H1003" s="91"/>
      <c r="I1003" s="110"/>
      <c r="J1003" s="93"/>
      <c r="K1003" s="91"/>
      <c r="L1003" s="61"/>
    </row>
    <row r="1004" spans="1:12" ht="15.75" customHeight="1" thickBot="1" x14ac:dyDescent="0.3">
      <c r="A1004" s="145" t="s">
        <v>1571</v>
      </c>
      <c r="B1004" s="146"/>
      <c r="C1004" s="108"/>
      <c r="D1004" s="96"/>
      <c r="E1004" s="102"/>
      <c r="F1004" s="98"/>
      <c r="G1004" s="99"/>
      <c r="H1004" s="99"/>
      <c r="I1004" s="100"/>
      <c r="J1004" s="101"/>
      <c r="K1004" s="92"/>
      <c r="L1004" s="30"/>
    </row>
    <row r="1005" spans="1:12" x14ac:dyDescent="0.25">
      <c r="A1005" s="19">
        <v>1</v>
      </c>
      <c r="B1005" s="20" t="s">
        <v>1572</v>
      </c>
      <c r="C1005" s="108">
        <v>112</v>
      </c>
      <c r="D1005" s="96">
        <v>0</v>
      </c>
      <c r="E1005" s="102">
        <f>C1005*(1+D1005)</f>
        <v>112</v>
      </c>
      <c r="F1005" s="98" t="s">
        <v>5</v>
      </c>
      <c r="G1005" s="106">
        <v>7.22</v>
      </c>
      <c r="H1005" s="91">
        <f t="shared" ref="H1005:H1026" si="759">G1005*E1005</f>
        <v>808.64</v>
      </c>
      <c r="I1005" s="110">
        <f t="shared" ref="I1005:I1026" si="760">L$4</f>
        <v>123.52</v>
      </c>
      <c r="J1005" s="93">
        <f>E1005*0.8</f>
        <v>89.600000000000009</v>
      </c>
      <c r="K1005" s="91">
        <f t="shared" ref="K1005:K1026" si="761">J1005*I1005</f>
        <v>11067.392</v>
      </c>
      <c r="L1005" s="61">
        <f t="shared" ref="L1005:L1026" si="762">K1005+H1005</f>
        <v>11876.031999999999</v>
      </c>
    </row>
    <row r="1006" spans="1:12" x14ac:dyDescent="0.25">
      <c r="A1006" s="19">
        <v>2</v>
      </c>
      <c r="B1006" s="20" t="s">
        <v>1573</v>
      </c>
      <c r="C1006" s="108">
        <v>1</v>
      </c>
      <c r="D1006" s="96">
        <v>0</v>
      </c>
      <c r="E1006" s="102">
        <f t="shared" ref="E1006" si="763">C1006*(1+D1006)</f>
        <v>1</v>
      </c>
      <c r="F1006" s="98" t="s">
        <v>5</v>
      </c>
      <c r="G1006" s="106">
        <v>6.43</v>
      </c>
      <c r="H1006" s="91">
        <f t="shared" si="759"/>
        <v>6.43</v>
      </c>
      <c r="I1006" s="110">
        <f t="shared" si="760"/>
        <v>123.52</v>
      </c>
      <c r="J1006" s="93">
        <f>E1006*0.9</f>
        <v>0.9</v>
      </c>
      <c r="K1006" s="91">
        <f t="shared" si="761"/>
        <v>111.16799999999999</v>
      </c>
      <c r="L1006" s="61">
        <f t="shared" si="762"/>
        <v>117.59799999999998</v>
      </c>
    </row>
    <row r="1007" spans="1:12" x14ac:dyDescent="0.25">
      <c r="A1007" s="19">
        <v>3</v>
      </c>
      <c r="B1007" s="20" t="s">
        <v>1574</v>
      </c>
      <c r="C1007" s="108">
        <v>1</v>
      </c>
      <c r="D1007" s="96">
        <v>0</v>
      </c>
      <c r="E1007" s="102">
        <f>C1007*(1+D1007)</f>
        <v>1</v>
      </c>
      <c r="F1007" s="98" t="s">
        <v>5</v>
      </c>
      <c r="G1007" s="106">
        <v>15.25</v>
      </c>
      <c r="H1007" s="91">
        <f t="shared" si="759"/>
        <v>15.25</v>
      </c>
      <c r="I1007" s="110">
        <f t="shared" si="760"/>
        <v>123.52</v>
      </c>
      <c r="J1007" s="93">
        <f>E1007*1.15</f>
        <v>1.1499999999999999</v>
      </c>
      <c r="K1007" s="91">
        <f t="shared" si="761"/>
        <v>142.04799999999997</v>
      </c>
      <c r="L1007" s="61">
        <f t="shared" si="762"/>
        <v>157.29799999999997</v>
      </c>
    </row>
    <row r="1008" spans="1:12" x14ac:dyDescent="0.25">
      <c r="A1008" s="19">
        <v>4</v>
      </c>
      <c r="B1008" s="20" t="s">
        <v>1575</v>
      </c>
      <c r="C1008" s="108">
        <v>2</v>
      </c>
      <c r="D1008" s="96">
        <v>0</v>
      </c>
      <c r="E1008" s="102">
        <f t="shared" ref="E1008" si="764">C1008*(1+D1008)</f>
        <v>2</v>
      </c>
      <c r="F1008" s="98" t="s">
        <v>5</v>
      </c>
      <c r="G1008" s="106">
        <v>21.23</v>
      </c>
      <c r="H1008" s="91">
        <f t="shared" si="759"/>
        <v>42.46</v>
      </c>
      <c r="I1008" s="110">
        <f t="shared" si="760"/>
        <v>123.52</v>
      </c>
      <c r="J1008" s="93">
        <f>E1008*1.2</f>
        <v>2.4</v>
      </c>
      <c r="K1008" s="91">
        <f t="shared" si="761"/>
        <v>296.44799999999998</v>
      </c>
      <c r="L1008" s="61">
        <f t="shared" si="762"/>
        <v>338.90799999999996</v>
      </c>
    </row>
    <row r="1009" spans="1:12" x14ac:dyDescent="0.25">
      <c r="A1009" s="19">
        <v>5</v>
      </c>
      <c r="B1009" s="20" t="s">
        <v>1576</v>
      </c>
      <c r="C1009" s="108">
        <v>1</v>
      </c>
      <c r="D1009" s="96">
        <v>0</v>
      </c>
      <c r="E1009" s="102">
        <f>C1009*(1+D1009)</f>
        <v>1</v>
      </c>
      <c r="F1009" s="98" t="s">
        <v>5</v>
      </c>
      <c r="G1009" s="106">
        <v>165.11</v>
      </c>
      <c r="H1009" s="91">
        <f t="shared" si="759"/>
        <v>165.11</v>
      </c>
      <c r="I1009" s="110">
        <f t="shared" si="760"/>
        <v>123.52</v>
      </c>
      <c r="J1009" s="93">
        <f>E1009*3</f>
        <v>3</v>
      </c>
      <c r="K1009" s="91">
        <f t="shared" si="761"/>
        <v>370.56</v>
      </c>
      <c r="L1009" s="61">
        <f t="shared" si="762"/>
        <v>535.67000000000007</v>
      </c>
    </row>
    <row r="1010" spans="1:12" x14ac:dyDescent="0.25">
      <c r="A1010" s="19">
        <v>6</v>
      </c>
      <c r="B1010" s="20" t="s">
        <v>1577</v>
      </c>
      <c r="C1010" s="108">
        <v>28</v>
      </c>
      <c r="D1010" s="96">
        <v>0</v>
      </c>
      <c r="E1010" s="102">
        <f t="shared" ref="E1010" si="765">C1010*(1+D1010)</f>
        <v>28</v>
      </c>
      <c r="F1010" s="98" t="s">
        <v>5</v>
      </c>
      <c r="G1010" s="106">
        <v>8.6999999999999993</v>
      </c>
      <c r="H1010" s="91">
        <f t="shared" si="759"/>
        <v>243.59999999999997</v>
      </c>
      <c r="I1010" s="110">
        <f t="shared" si="760"/>
        <v>123.52</v>
      </c>
      <c r="J1010" s="93">
        <f>E1010*0.97</f>
        <v>27.16</v>
      </c>
      <c r="K1010" s="91">
        <f t="shared" si="761"/>
        <v>3354.8031999999998</v>
      </c>
      <c r="L1010" s="61">
        <f t="shared" si="762"/>
        <v>3598.4031999999997</v>
      </c>
    </row>
    <row r="1011" spans="1:12" x14ac:dyDescent="0.25">
      <c r="A1011" s="19">
        <v>7</v>
      </c>
      <c r="B1011" s="20" t="s">
        <v>1578</v>
      </c>
      <c r="C1011" s="108">
        <v>45</v>
      </c>
      <c r="D1011" s="96">
        <v>0</v>
      </c>
      <c r="E1011" s="102">
        <f>C1011*(1+D1011)</f>
        <v>45</v>
      </c>
      <c r="F1011" s="98" t="s">
        <v>5</v>
      </c>
      <c r="G1011" s="106">
        <v>12.58</v>
      </c>
      <c r="H1011" s="91">
        <f t="shared" si="759"/>
        <v>566.1</v>
      </c>
      <c r="I1011" s="110">
        <f t="shared" si="760"/>
        <v>123.52</v>
      </c>
      <c r="J1011" s="93">
        <f>E1011*1.02</f>
        <v>45.9</v>
      </c>
      <c r="K1011" s="91">
        <f t="shared" si="761"/>
        <v>5669.5679999999993</v>
      </c>
      <c r="L1011" s="61">
        <f t="shared" si="762"/>
        <v>6235.6679999999997</v>
      </c>
    </row>
    <row r="1012" spans="1:12" x14ac:dyDescent="0.25">
      <c r="A1012" s="19">
        <v>8</v>
      </c>
      <c r="B1012" s="20" t="s">
        <v>1579</v>
      </c>
      <c r="C1012" s="108">
        <v>34</v>
      </c>
      <c r="D1012" s="96">
        <v>0</v>
      </c>
      <c r="E1012" s="102">
        <f t="shared" ref="E1012" si="766">C1012*(1+D1012)</f>
        <v>34</v>
      </c>
      <c r="F1012" s="98" t="s">
        <v>5</v>
      </c>
      <c r="G1012" s="106">
        <v>16.329999999999998</v>
      </c>
      <c r="H1012" s="91">
        <f t="shared" si="759"/>
        <v>555.21999999999991</v>
      </c>
      <c r="I1012" s="110">
        <f t="shared" si="760"/>
        <v>123.52</v>
      </c>
      <c r="J1012" s="93">
        <f>E1012*1.06</f>
        <v>36.04</v>
      </c>
      <c r="K1012" s="91">
        <f t="shared" si="761"/>
        <v>4451.6607999999997</v>
      </c>
      <c r="L1012" s="61">
        <f t="shared" si="762"/>
        <v>5006.8807999999999</v>
      </c>
    </row>
    <row r="1013" spans="1:12" x14ac:dyDescent="0.25">
      <c r="A1013" s="19">
        <v>9</v>
      </c>
      <c r="B1013" s="20" t="s">
        <v>1580</v>
      </c>
      <c r="C1013" s="108">
        <v>39</v>
      </c>
      <c r="D1013" s="96">
        <v>0</v>
      </c>
      <c r="E1013" s="102">
        <f>C1013*(1+D1013)</f>
        <v>39</v>
      </c>
      <c r="F1013" s="98" t="s">
        <v>5</v>
      </c>
      <c r="G1013" s="106">
        <v>21.43</v>
      </c>
      <c r="H1013" s="91">
        <f t="shared" si="759"/>
        <v>835.77</v>
      </c>
      <c r="I1013" s="110">
        <f t="shared" si="760"/>
        <v>123.52</v>
      </c>
      <c r="J1013" s="93">
        <f>E1013*1.1</f>
        <v>42.900000000000006</v>
      </c>
      <c r="K1013" s="91">
        <f t="shared" si="761"/>
        <v>5299.0080000000007</v>
      </c>
      <c r="L1013" s="61">
        <f t="shared" si="762"/>
        <v>6134.7780000000002</v>
      </c>
    </row>
    <row r="1014" spans="1:12" x14ac:dyDescent="0.25">
      <c r="A1014" s="19">
        <v>10</v>
      </c>
      <c r="B1014" s="20" t="s">
        <v>1581</v>
      </c>
      <c r="C1014" s="108">
        <v>1</v>
      </c>
      <c r="D1014" s="96">
        <v>0</v>
      </c>
      <c r="E1014" s="102">
        <f>C1014*(1+D1014)</f>
        <v>1</v>
      </c>
      <c r="F1014" s="98" t="s">
        <v>5</v>
      </c>
      <c r="G1014" s="106">
        <v>21.43</v>
      </c>
      <c r="H1014" s="91">
        <f t="shared" si="759"/>
        <v>21.43</v>
      </c>
      <c r="I1014" s="110">
        <f t="shared" si="760"/>
        <v>123.52</v>
      </c>
      <c r="J1014" s="93">
        <f>E1014*1.16</f>
        <v>1.1599999999999999</v>
      </c>
      <c r="K1014" s="91">
        <f t="shared" si="761"/>
        <v>143.28319999999999</v>
      </c>
      <c r="L1014" s="61">
        <f t="shared" si="762"/>
        <v>164.7132</v>
      </c>
    </row>
    <row r="1015" spans="1:12" x14ac:dyDescent="0.25">
      <c r="A1015" s="19">
        <v>11</v>
      </c>
      <c r="B1015" s="20" t="s">
        <v>1582</v>
      </c>
      <c r="C1015" s="108">
        <v>1</v>
      </c>
      <c r="D1015" s="96">
        <v>0</v>
      </c>
      <c r="E1015" s="102">
        <f t="shared" ref="E1015" si="767">C1015*(1+D1015)</f>
        <v>1</v>
      </c>
      <c r="F1015" s="98" t="s">
        <v>5</v>
      </c>
      <c r="G1015" s="106">
        <v>61.33</v>
      </c>
      <c r="H1015" s="91">
        <f t="shared" si="759"/>
        <v>61.33</v>
      </c>
      <c r="I1015" s="110">
        <f t="shared" si="760"/>
        <v>123.52</v>
      </c>
      <c r="J1015" s="93">
        <f>E1015*2.16</f>
        <v>2.16</v>
      </c>
      <c r="K1015" s="91">
        <f t="shared" si="761"/>
        <v>266.8032</v>
      </c>
      <c r="L1015" s="61">
        <f t="shared" si="762"/>
        <v>328.13319999999999</v>
      </c>
    </row>
    <row r="1016" spans="1:12" x14ac:dyDescent="0.25">
      <c r="A1016" s="19">
        <v>12</v>
      </c>
      <c r="B1016" s="20" t="s">
        <v>1583</v>
      </c>
      <c r="C1016" s="108">
        <v>4</v>
      </c>
      <c r="D1016" s="96">
        <v>0</v>
      </c>
      <c r="E1016" s="102">
        <f>C1016*(1+D1016)</f>
        <v>4</v>
      </c>
      <c r="F1016" s="98" t="s">
        <v>5</v>
      </c>
      <c r="G1016" s="106">
        <v>62.55</v>
      </c>
      <c r="H1016" s="91">
        <f t="shared" si="759"/>
        <v>250.2</v>
      </c>
      <c r="I1016" s="110">
        <f t="shared" si="760"/>
        <v>123.52</v>
      </c>
      <c r="J1016" s="93">
        <f>E1016*2.2</f>
        <v>8.8000000000000007</v>
      </c>
      <c r="K1016" s="91">
        <f t="shared" si="761"/>
        <v>1086.9760000000001</v>
      </c>
      <c r="L1016" s="61">
        <f t="shared" si="762"/>
        <v>1337.1760000000002</v>
      </c>
    </row>
    <row r="1017" spans="1:12" x14ac:dyDescent="0.25">
      <c r="A1017" s="19">
        <v>13</v>
      </c>
      <c r="B1017" s="20" t="s">
        <v>1584</v>
      </c>
      <c r="C1017" s="108">
        <v>1</v>
      </c>
      <c r="D1017" s="96">
        <v>0</v>
      </c>
      <c r="E1017" s="102">
        <f t="shared" ref="E1017" si="768">C1017*(1+D1017)</f>
        <v>1</v>
      </c>
      <c r="F1017" s="98" t="s">
        <v>5</v>
      </c>
      <c r="G1017" s="106">
        <v>88.57</v>
      </c>
      <c r="H1017" s="91">
        <f t="shared" si="759"/>
        <v>88.57</v>
      </c>
      <c r="I1017" s="110">
        <f t="shared" si="760"/>
        <v>123.52</v>
      </c>
      <c r="J1017" s="93">
        <f>E1017*2.26</f>
        <v>2.2599999999999998</v>
      </c>
      <c r="K1017" s="91">
        <f t="shared" si="761"/>
        <v>279.15519999999998</v>
      </c>
      <c r="L1017" s="61">
        <f t="shared" si="762"/>
        <v>367.72519999999997</v>
      </c>
    </row>
    <row r="1018" spans="1:12" x14ac:dyDescent="0.25">
      <c r="A1018" s="19">
        <v>14</v>
      </c>
      <c r="B1018" s="20" t="s">
        <v>1585</v>
      </c>
      <c r="C1018" s="108">
        <v>1</v>
      </c>
      <c r="D1018" s="96">
        <v>0</v>
      </c>
      <c r="E1018" s="102">
        <f>C1018*(1+D1018)</f>
        <v>1</v>
      </c>
      <c r="F1018" s="98" t="s">
        <v>5</v>
      </c>
      <c r="G1018" s="106">
        <v>108.99</v>
      </c>
      <c r="H1018" s="91">
        <f t="shared" si="759"/>
        <v>108.99</v>
      </c>
      <c r="I1018" s="110">
        <f t="shared" si="760"/>
        <v>123.52</v>
      </c>
      <c r="J1018" s="93">
        <f>E1018*2.3</f>
        <v>2.2999999999999998</v>
      </c>
      <c r="K1018" s="91">
        <f t="shared" si="761"/>
        <v>284.09599999999995</v>
      </c>
      <c r="L1018" s="61">
        <f t="shared" si="762"/>
        <v>393.08599999999996</v>
      </c>
    </row>
    <row r="1019" spans="1:12" x14ac:dyDescent="0.25">
      <c r="A1019" s="19">
        <v>15</v>
      </c>
      <c r="B1019" s="20" t="s">
        <v>1586</v>
      </c>
      <c r="C1019" s="108">
        <v>1</v>
      </c>
      <c r="D1019" s="96">
        <v>0</v>
      </c>
      <c r="E1019" s="102">
        <f t="shared" ref="E1019" si="769">C1019*(1+D1019)</f>
        <v>1</v>
      </c>
      <c r="F1019" s="98" t="s">
        <v>5</v>
      </c>
      <c r="G1019" s="106">
        <v>217.61</v>
      </c>
      <c r="H1019" s="91">
        <f t="shared" si="759"/>
        <v>217.61</v>
      </c>
      <c r="I1019" s="110">
        <f t="shared" si="760"/>
        <v>123.52</v>
      </c>
      <c r="J1019" s="93">
        <f>E1019*2.4</f>
        <v>2.4</v>
      </c>
      <c r="K1019" s="91">
        <f t="shared" si="761"/>
        <v>296.44799999999998</v>
      </c>
      <c r="L1019" s="61">
        <f t="shared" si="762"/>
        <v>514.05799999999999</v>
      </c>
    </row>
    <row r="1020" spans="1:12" x14ac:dyDescent="0.25">
      <c r="A1020" s="19">
        <v>16</v>
      </c>
      <c r="B1020" s="20" t="s">
        <v>1587</v>
      </c>
      <c r="C1020" s="108">
        <v>1</v>
      </c>
      <c r="D1020" s="96">
        <v>0</v>
      </c>
      <c r="E1020" s="102">
        <f>C1020*(1+D1020)</f>
        <v>1</v>
      </c>
      <c r="F1020" s="98" t="s">
        <v>5</v>
      </c>
      <c r="G1020" s="106">
        <v>200.53</v>
      </c>
      <c r="H1020" s="91">
        <f t="shared" si="759"/>
        <v>200.53</v>
      </c>
      <c r="I1020" s="110">
        <f t="shared" si="760"/>
        <v>123.52</v>
      </c>
      <c r="J1020" s="93">
        <f>E1020*2.95</f>
        <v>2.95</v>
      </c>
      <c r="K1020" s="91">
        <f t="shared" si="761"/>
        <v>364.38400000000001</v>
      </c>
      <c r="L1020" s="61">
        <f t="shared" si="762"/>
        <v>564.91399999999999</v>
      </c>
    </row>
    <row r="1021" spans="1:12" x14ac:dyDescent="0.25">
      <c r="A1021" s="19">
        <v>17</v>
      </c>
      <c r="B1021" s="20" t="s">
        <v>1588</v>
      </c>
      <c r="C1021" s="108">
        <v>1</v>
      </c>
      <c r="D1021" s="96">
        <v>0</v>
      </c>
      <c r="E1021" s="102">
        <f t="shared" ref="E1021" si="770">C1021*(1+D1021)</f>
        <v>1</v>
      </c>
      <c r="F1021" s="98" t="s">
        <v>5</v>
      </c>
      <c r="G1021" s="106">
        <v>415.55</v>
      </c>
      <c r="H1021" s="91">
        <f t="shared" si="759"/>
        <v>415.55</v>
      </c>
      <c r="I1021" s="110">
        <f t="shared" si="760"/>
        <v>123.52</v>
      </c>
      <c r="J1021" s="93">
        <f>E1021*3.95</f>
        <v>3.95</v>
      </c>
      <c r="K1021" s="91">
        <f t="shared" si="761"/>
        <v>487.904</v>
      </c>
      <c r="L1021" s="61">
        <f t="shared" si="762"/>
        <v>903.45399999999995</v>
      </c>
    </row>
    <row r="1022" spans="1:12" x14ac:dyDescent="0.25">
      <c r="A1022" s="19">
        <v>18</v>
      </c>
      <c r="B1022" s="20" t="s">
        <v>1589</v>
      </c>
      <c r="C1022" s="108">
        <v>1</v>
      </c>
      <c r="D1022" s="96">
        <v>0</v>
      </c>
      <c r="E1022" s="102">
        <f>C1022*(1+D1022)</f>
        <v>1</v>
      </c>
      <c r="F1022" s="98" t="s">
        <v>5</v>
      </c>
      <c r="G1022" s="106">
        <v>570.67999999999995</v>
      </c>
      <c r="H1022" s="91">
        <f t="shared" si="759"/>
        <v>570.67999999999995</v>
      </c>
      <c r="I1022" s="110">
        <f t="shared" si="760"/>
        <v>123.52</v>
      </c>
      <c r="J1022" s="93">
        <f>E1022*4</f>
        <v>4</v>
      </c>
      <c r="K1022" s="91">
        <f t="shared" si="761"/>
        <v>494.08</v>
      </c>
      <c r="L1022" s="61">
        <f t="shared" si="762"/>
        <v>1064.76</v>
      </c>
    </row>
    <row r="1023" spans="1:12" x14ac:dyDescent="0.25">
      <c r="A1023" s="19">
        <v>19</v>
      </c>
      <c r="B1023" s="20" t="s">
        <v>1590</v>
      </c>
      <c r="C1023" s="108">
        <v>1</v>
      </c>
      <c r="D1023" s="96">
        <v>0</v>
      </c>
      <c r="E1023" s="102">
        <f>C1023*(1+D1023)</f>
        <v>1</v>
      </c>
      <c r="F1023" s="98" t="s">
        <v>5</v>
      </c>
      <c r="G1023" s="106">
        <v>588.41999999999996</v>
      </c>
      <c r="H1023" s="91">
        <f t="shared" si="759"/>
        <v>588.41999999999996</v>
      </c>
      <c r="I1023" s="110">
        <f t="shared" si="760"/>
        <v>123.52</v>
      </c>
      <c r="J1023" s="93">
        <f>E1023*4</f>
        <v>4</v>
      </c>
      <c r="K1023" s="91">
        <f t="shared" si="761"/>
        <v>494.08</v>
      </c>
      <c r="L1023" s="61">
        <f t="shared" si="762"/>
        <v>1082.5</v>
      </c>
    </row>
    <row r="1024" spans="1:12" x14ac:dyDescent="0.25">
      <c r="A1024" s="19">
        <v>20</v>
      </c>
      <c r="B1024" s="20" t="s">
        <v>1591</v>
      </c>
      <c r="C1024" s="108">
        <v>3</v>
      </c>
      <c r="D1024" s="96">
        <v>0</v>
      </c>
      <c r="E1024" s="102">
        <f t="shared" ref="E1024" si="771">C1024*(1+D1024)</f>
        <v>3</v>
      </c>
      <c r="F1024" s="98" t="s">
        <v>5</v>
      </c>
      <c r="G1024" s="106">
        <v>605.47</v>
      </c>
      <c r="H1024" s="91">
        <f t="shared" si="759"/>
        <v>1816.41</v>
      </c>
      <c r="I1024" s="110">
        <f t="shared" si="760"/>
        <v>123.52</v>
      </c>
      <c r="J1024" s="93">
        <f>E1024*4</f>
        <v>12</v>
      </c>
      <c r="K1024" s="91">
        <f t="shared" si="761"/>
        <v>1482.24</v>
      </c>
      <c r="L1024" s="61">
        <f t="shared" si="762"/>
        <v>3298.65</v>
      </c>
    </row>
    <row r="1025" spans="1:12" x14ac:dyDescent="0.25">
      <c r="A1025" s="19">
        <v>21</v>
      </c>
      <c r="B1025" s="20" t="s">
        <v>1592</v>
      </c>
      <c r="C1025" s="108">
        <v>1</v>
      </c>
      <c r="D1025" s="96">
        <v>0</v>
      </c>
      <c r="E1025" s="102">
        <f>C1025*(1+D1025)</f>
        <v>1</v>
      </c>
      <c r="F1025" s="98" t="s">
        <v>5</v>
      </c>
      <c r="G1025" s="106">
        <v>630.97</v>
      </c>
      <c r="H1025" s="91">
        <f t="shared" si="759"/>
        <v>630.97</v>
      </c>
      <c r="I1025" s="110">
        <f t="shared" si="760"/>
        <v>123.52</v>
      </c>
      <c r="J1025" s="93">
        <f>E1025*4</f>
        <v>4</v>
      </c>
      <c r="K1025" s="91">
        <f t="shared" si="761"/>
        <v>494.08</v>
      </c>
      <c r="L1025" s="61">
        <f t="shared" si="762"/>
        <v>1125.05</v>
      </c>
    </row>
    <row r="1026" spans="1:12" x14ac:dyDescent="0.25">
      <c r="A1026" s="19">
        <v>22</v>
      </c>
      <c r="B1026" s="20" t="s">
        <v>1593</v>
      </c>
      <c r="C1026" s="108">
        <v>1</v>
      </c>
      <c r="D1026" s="96">
        <v>0</v>
      </c>
      <c r="E1026" s="102">
        <f t="shared" ref="E1026" si="772">C1026*(1+D1026)</f>
        <v>1</v>
      </c>
      <c r="F1026" s="98" t="s">
        <v>5</v>
      </c>
      <c r="G1026" s="106">
        <v>680.95</v>
      </c>
      <c r="H1026" s="91">
        <f t="shared" si="759"/>
        <v>680.95</v>
      </c>
      <c r="I1026" s="110">
        <f t="shared" si="760"/>
        <v>123.52</v>
      </c>
      <c r="J1026" s="93">
        <f t="shared" ref="J1026" si="773">E1026*4.5</f>
        <v>4.5</v>
      </c>
      <c r="K1026" s="91">
        <f t="shared" si="761"/>
        <v>555.84</v>
      </c>
      <c r="L1026" s="61">
        <f t="shared" si="762"/>
        <v>1236.79</v>
      </c>
    </row>
    <row r="1027" spans="1:12" ht="16.5" thickBot="1" x14ac:dyDescent="0.3">
      <c r="A1027" s="19"/>
      <c r="B1027" s="20"/>
      <c r="C1027" s="108"/>
      <c r="D1027" s="96"/>
      <c r="E1027" s="102"/>
      <c r="F1027" s="98"/>
      <c r="G1027" s="90"/>
      <c r="H1027" s="91"/>
      <c r="I1027" s="110"/>
      <c r="J1027" s="93"/>
      <c r="K1027" s="91"/>
      <c r="L1027" s="61"/>
    </row>
    <row r="1028" spans="1:12" ht="15.75" customHeight="1" thickBot="1" x14ac:dyDescent="0.3">
      <c r="A1028" s="145" t="s">
        <v>587</v>
      </c>
      <c r="B1028" s="146"/>
      <c r="C1028" s="108"/>
      <c r="D1028" s="96"/>
      <c r="E1028" s="102"/>
      <c r="F1028" s="98"/>
      <c r="G1028" s="99"/>
      <c r="H1028" s="99"/>
      <c r="I1028" s="100"/>
      <c r="J1028" s="101"/>
      <c r="K1028" s="92"/>
      <c r="L1028" s="30"/>
    </row>
    <row r="1029" spans="1:12" x14ac:dyDescent="0.25">
      <c r="A1029" s="19">
        <v>1</v>
      </c>
      <c r="B1029" s="20" t="s">
        <v>1594</v>
      </c>
      <c r="C1029" s="108">
        <v>10</v>
      </c>
      <c r="D1029" s="96">
        <v>0</v>
      </c>
      <c r="E1029" s="102">
        <f>C1029*(1+D1029)</f>
        <v>10</v>
      </c>
      <c r="F1029" s="98" t="s">
        <v>5</v>
      </c>
      <c r="G1029" s="106">
        <v>7.53</v>
      </c>
      <c r="H1029" s="91">
        <f t="shared" ref="H1029:H1039" si="774">G1029*E1029</f>
        <v>75.3</v>
      </c>
      <c r="I1029" s="110">
        <f t="shared" ref="I1029:I1039" si="775">L$4</f>
        <v>123.52</v>
      </c>
      <c r="J1029" s="93">
        <f t="shared" ref="J1029" si="776">E1029*2</f>
        <v>20</v>
      </c>
      <c r="K1029" s="91">
        <f t="shared" ref="K1029:K1039" si="777">J1029*I1029</f>
        <v>2470.4</v>
      </c>
      <c r="L1029" s="61">
        <f t="shared" ref="L1029:L1039" si="778">K1029+H1029</f>
        <v>2545.7000000000003</v>
      </c>
    </row>
    <row r="1030" spans="1:12" x14ac:dyDescent="0.25">
      <c r="A1030" s="19">
        <v>2</v>
      </c>
      <c r="B1030" s="20" t="s">
        <v>1595</v>
      </c>
      <c r="C1030" s="108">
        <v>1</v>
      </c>
      <c r="D1030" s="96">
        <v>0</v>
      </c>
      <c r="E1030" s="102">
        <f t="shared" ref="E1030" si="779">C1030*(1+D1030)</f>
        <v>1</v>
      </c>
      <c r="F1030" s="98" t="s">
        <v>5</v>
      </c>
      <c r="G1030" s="106">
        <v>14.57</v>
      </c>
      <c r="H1030" s="91">
        <f t="shared" si="774"/>
        <v>14.57</v>
      </c>
      <c r="I1030" s="110">
        <f t="shared" si="775"/>
        <v>123.52</v>
      </c>
      <c r="J1030" s="93">
        <f>E1030*0.66</f>
        <v>0.66</v>
      </c>
      <c r="K1030" s="91">
        <f t="shared" si="777"/>
        <v>81.523200000000003</v>
      </c>
      <c r="L1030" s="61">
        <f t="shared" si="778"/>
        <v>96.093199999999996</v>
      </c>
    </row>
    <row r="1031" spans="1:12" x14ac:dyDescent="0.25">
      <c r="A1031" s="19">
        <v>3</v>
      </c>
      <c r="B1031" s="20" t="s">
        <v>1596</v>
      </c>
      <c r="C1031" s="108">
        <v>10</v>
      </c>
      <c r="D1031" s="96">
        <v>0</v>
      </c>
      <c r="E1031" s="102">
        <f>C1031*(1+D1031)</f>
        <v>10</v>
      </c>
      <c r="F1031" s="98" t="s">
        <v>5</v>
      </c>
      <c r="G1031" s="106">
        <v>19.52</v>
      </c>
      <c r="H1031" s="91">
        <f t="shared" si="774"/>
        <v>195.2</v>
      </c>
      <c r="I1031" s="110">
        <f t="shared" si="775"/>
        <v>123.52</v>
      </c>
      <c r="J1031" s="93">
        <f>E1031*0.66</f>
        <v>6.6000000000000005</v>
      </c>
      <c r="K1031" s="91">
        <f t="shared" si="777"/>
        <v>815.23200000000008</v>
      </c>
      <c r="L1031" s="61">
        <f t="shared" si="778"/>
        <v>1010.432</v>
      </c>
    </row>
    <row r="1032" spans="1:12" x14ac:dyDescent="0.25">
      <c r="A1032" s="19">
        <v>4</v>
      </c>
      <c r="B1032" s="20" t="s">
        <v>1597</v>
      </c>
      <c r="C1032" s="108">
        <v>12</v>
      </c>
      <c r="D1032" s="96">
        <v>0</v>
      </c>
      <c r="E1032" s="102">
        <f t="shared" ref="E1032" si="780">C1032*(1+D1032)</f>
        <v>12</v>
      </c>
      <c r="F1032" s="98" t="s">
        <v>5</v>
      </c>
      <c r="G1032" s="106">
        <v>27.62</v>
      </c>
      <c r="H1032" s="91">
        <f t="shared" si="774"/>
        <v>331.44</v>
      </c>
      <c r="I1032" s="110">
        <f t="shared" si="775"/>
        <v>123.52</v>
      </c>
      <c r="J1032" s="93">
        <f>E1032*0.74</f>
        <v>8.879999999999999</v>
      </c>
      <c r="K1032" s="91">
        <f t="shared" si="777"/>
        <v>1096.8575999999998</v>
      </c>
      <c r="L1032" s="61">
        <f t="shared" si="778"/>
        <v>1428.2975999999999</v>
      </c>
    </row>
    <row r="1033" spans="1:12" x14ac:dyDescent="0.25">
      <c r="A1033" s="19">
        <v>5</v>
      </c>
      <c r="B1033" s="20" t="s">
        <v>1598</v>
      </c>
      <c r="C1033" s="108">
        <v>12</v>
      </c>
      <c r="D1033" s="96">
        <v>0</v>
      </c>
      <c r="E1033" s="102">
        <f>C1033*(1+D1033)</f>
        <v>12</v>
      </c>
      <c r="F1033" s="98" t="s">
        <v>5</v>
      </c>
      <c r="G1033" s="106">
        <v>36.119999999999997</v>
      </c>
      <c r="H1033" s="91">
        <f t="shared" si="774"/>
        <v>433.43999999999994</v>
      </c>
      <c r="I1033" s="110">
        <f t="shared" si="775"/>
        <v>123.52</v>
      </c>
      <c r="J1033" s="93">
        <f>E1033*0.78</f>
        <v>9.36</v>
      </c>
      <c r="K1033" s="91">
        <f t="shared" si="777"/>
        <v>1156.1471999999999</v>
      </c>
      <c r="L1033" s="61">
        <f t="shared" si="778"/>
        <v>1589.5871999999999</v>
      </c>
    </row>
    <row r="1034" spans="1:12" x14ac:dyDescent="0.25">
      <c r="A1034" s="19">
        <v>6</v>
      </c>
      <c r="B1034" s="20" t="s">
        <v>1599</v>
      </c>
      <c r="C1034" s="108">
        <v>5</v>
      </c>
      <c r="D1034" s="96">
        <v>0</v>
      </c>
      <c r="E1034" s="102">
        <f t="shared" ref="E1034" si="781">C1034*(1+D1034)</f>
        <v>5</v>
      </c>
      <c r="F1034" s="98" t="s">
        <v>5</v>
      </c>
      <c r="G1034" s="106">
        <v>51.33</v>
      </c>
      <c r="H1034" s="91">
        <f t="shared" si="774"/>
        <v>256.64999999999998</v>
      </c>
      <c r="I1034" s="110">
        <f t="shared" si="775"/>
        <v>123.52</v>
      </c>
      <c r="J1034" s="93">
        <f>E1034*1.3</f>
        <v>6.5</v>
      </c>
      <c r="K1034" s="91">
        <f t="shared" si="777"/>
        <v>802.88</v>
      </c>
      <c r="L1034" s="61">
        <f t="shared" si="778"/>
        <v>1059.53</v>
      </c>
    </row>
    <row r="1035" spans="1:12" x14ac:dyDescent="0.25">
      <c r="A1035" s="19">
        <v>7</v>
      </c>
      <c r="B1035" s="20" t="s">
        <v>1600</v>
      </c>
      <c r="C1035" s="108">
        <v>1</v>
      </c>
      <c r="D1035" s="96">
        <v>0</v>
      </c>
      <c r="E1035" s="102">
        <f>C1035*(1+D1035)</f>
        <v>1</v>
      </c>
      <c r="F1035" s="98" t="s">
        <v>5</v>
      </c>
      <c r="G1035" s="106">
        <v>62.91</v>
      </c>
      <c r="H1035" s="91">
        <f t="shared" si="774"/>
        <v>62.91</v>
      </c>
      <c r="I1035" s="110">
        <f t="shared" si="775"/>
        <v>123.52</v>
      </c>
      <c r="J1035" s="93">
        <f>E1035*1.35</f>
        <v>1.35</v>
      </c>
      <c r="K1035" s="91">
        <f t="shared" si="777"/>
        <v>166.75200000000001</v>
      </c>
      <c r="L1035" s="61">
        <f t="shared" si="778"/>
        <v>229.66200000000001</v>
      </c>
    </row>
    <row r="1036" spans="1:12" x14ac:dyDescent="0.25">
      <c r="A1036" s="19">
        <v>8</v>
      </c>
      <c r="B1036" s="20" t="s">
        <v>1601</v>
      </c>
      <c r="C1036" s="108">
        <v>1</v>
      </c>
      <c r="D1036" s="96">
        <v>0</v>
      </c>
      <c r="E1036" s="102">
        <f t="shared" ref="E1036" si="782">C1036*(1+D1036)</f>
        <v>1</v>
      </c>
      <c r="F1036" s="98" t="s">
        <v>5</v>
      </c>
      <c r="G1036" s="106">
        <v>73.58</v>
      </c>
      <c r="H1036" s="91">
        <f t="shared" si="774"/>
        <v>73.58</v>
      </c>
      <c r="I1036" s="110">
        <f t="shared" si="775"/>
        <v>123.52</v>
      </c>
      <c r="J1036" s="93">
        <f>E1036*1.85</f>
        <v>1.85</v>
      </c>
      <c r="K1036" s="91">
        <f t="shared" si="777"/>
        <v>228.512</v>
      </c>
      <c r="L1036" s="61">
        <f t="shared" si="778"/>
        <v>302.09199999999998</v>
      </c>
    </row>
    <row r="1037" spans="1:12" x14ac:dyDescent="0.25">
      <c r="A1037" s="19">
        <v>9</v>
      </c>
      <c r="B1037" s="20" t="s">
        <v>1602</v>
      </c>
      <c r="C1037" s="108">
        <v>1</v>
      </c>
      <c r="D1037" s="96">
        <v>0</v>
      </c>
      <c r="E1037" s="102">
        <f>C1037*(1+D1037)</f>
        <v>1</v>
      </c>
      <c r="F1037" s="98" t="s">
        <v>5</v>
      </c>
      <c r="G1037" s="106">
        <v>174.8</v>
      </c>
      <c r="H1037" s="91">
        <f t="shared" si="774"/>
        <v>174.8</v>
      </c>
      <c r="I1037" s="110">
        <f t="shared" si="775"/>
        <v>123.52</v>
      </c>
      <c r="J1037" s="93">
        <f>E1037*1.9</f>
        <v>1.9</v>
      </c>
      <c r="K1037" s="91">
        <f t="shared" si="777"/>
        <v>234.68799999999999</v>
      </c>
      <c r="L1037" s="61">
        <f t="shared" si="778"/>
        <v>409.488</v>
      </c>
    </row>
    <row r="1038" spans="1:12" x14ac:dyDescent="0.25">
      <c r="A1038" s="19">
        <v>10</v>
      </c>
      <c r="B1038" s="20" t="s">
        <v>1603</v>
      </c>
      <c r="C1038" s="108">
        <v>1</v>
      </c>
      <c r="D1038" s="96">
        <v>0</v>
      </c>
      <c r="E1038" s="102">
        <f>C1038*(1+D1038)</f>
        <v>1</v>
      </c>
      <c r="F1038" s="98" t="s">
        <v>5</v>
      </c>
      <c r="G1038" s="106">
        <v>174.8</v>
      </c>
      <c r="H1038" s="91">
        <f t="shared" si="774"/>
        <v>174.8</v>
      </c>
      <c r="I1038" s="110">
        <f t="shared" si="775"/>
        <v>123.52</v>
      </c>
      <c r="J1038" s="93">
        <f>E1038*1.95</f>
        <v>1.95</v>
      </c>
      <c r="K1038" s="91">
        <f t="shared" si="777"/>
        <v>240.86399999999998</v>
      </c>
      <c r="L1038" s="61">
        <f t="shared" si="778"/>
        <v>415.66399999999999</v>
      </c>
    </row>
    <row r="1039" spans="1:12" x14ac:dyDescent="0.25">
      <c r="A1039" s="19">
        <v>11</v>
      </c>
      <c r="B1039" s="20" t="s">
        <v>1604</v>
      </c>
      <c r="C1039" s="108">
        <v>1</v>
      </c>
      <c r="D1039" s="96">
        <v>0</v>
      </c>
      <c r="E1039" s="102">
        <f t="shared" ref="E1039" si="783">C1039*(1+D1039)</f>
        <v>1</v>
      </c>
      <c r="F1039" s="98" t="s">
        <v>5</v>
      </c>
      <c r="G1039" s="106">
        <v>316.83999999999997</v>
      </c>
      <c r="H1039" s="91">
        <f t="shared" si="774"/>
        <v>316.83999999999997</v>
      </c>
      <c r="I1039" s="110">
        <f t="shared" si="775"/>
        <v>123.52</v>
      </c>
      <c r="J1039" s="93">
        <f>E1039*2.5</f>
        <v>2.5</v>
      </c>
      <c r="K1039" s="91">
        <f t="shared" si="777"/>
        <v>308.8</v>
      </c>
      <c r="L1039" s="61">
        <f t="shared" si="778"/>
        <v>625.64</v>
      </c>
    </row>
    <row r="1040" spans="1:12" ht="16.5" thickBot="1" x14ac:dyDescent="0.3">
      <c r="A1040" s="19"/>
      <c r="B1040" s="20"/>
      <c r="C1040" s="108"/>
      <c r="D1040" s="96"/>
      <c r="E1040" s="102"/>
      <c r="F1040" s="98"/>
      <c r="G1040" s="90"/>
      <c r="H1040" s="91"/>
      <c r="I1040" s="110"/>
      <c r="J1040" s="93"/>
      <c r="K1040" s="91"/>
      <c r="L1040" s="61"/>
    </row>
    <row r="1041" spans="1:12" s="12" customFormat="1" ht="15.75" customHeight="1" thickBot="1" x14ac:dyDescent="0.3">
      <c r="A1041" s="145" t="s">
        <v>1605</v>
      </c>
      <c r="B1041" s="146"/>
      <c r="C1041" s="133"/>
      <c r="D1041" s="96"/>
      <c r="E1041" s="97"/>
      <c r="F1041" s="98"/>
      <c r="G1041" s="102"/>
      <c r="H1041" s="98"/>
      <c r="I1041" s="116"/>
      <c r="J1041" s="101"/>
      <c r="K1041" s="92"/>
      <c r="L1041" s="30"/>
    </row>
    <row r="1042" spans="1:12" x14ac:dyDescent="0.25">
      <c r="A1042" s="147" t="s">
        <v>1845</v>
      </c>
      <c r="B1042" s="148"/>
      <c r="C1042" s="108"/>
      <c r="D1042" s="96"/>
      <c r="E1042" s="102"/>
      <c r="F1042" s="98"/>
      <c r="G1042" s="90"/>
      <c r="H1042" s="91"/>
      <c r="I1042" s="110"/>
      <c r="J1042" s="93"/>
      <c r="K1042" s="91"/>
      <c r="L1042" s="61"/>
    </row>
    <row r="1043" spans="1:12" s="12" customFormat="1" ht="15.75" customHeight="1" x14ac:dyDescent="0.25">
      <c r="A1043" s="19">
        <v>1</v>
      </c>
      <c r="B1043" s="14" t="s">
        <v>1606</v>
      </c>
      <c r="C1043" s="134">
        <v>4468</v>
      </c>
      <c r="D1043" s="96">
        <v>0.1</v>
      </c>
      <c r="E1043" s="97">
        <f t="shared" ref="E1043:E1052" si="784">C1043*(1+D1043)</f>
        <v>4914.8</v>
      </c>
      <c r="F1043" s="98" t="s">
        <v>6</v>
      </c>
      <c r="G1043" s="106">
        <v>2.6158000000000001</v>
      </c>
      <c r="H1043" s="91">
        <f t="shared" ref="H1043:H1047" si="785">G1043*E1043</f>
        <v>12856.13384</v>
      </c>
      <c r="I1043" s="110">
        <f t="shared" ref="I1043:I1047" si="786">L$4</f>
        <v>123.52</v>
      </c>
      <c r="J1043" s="93">
        <f t="shared" ref="J1043" si="787">E1043*0.05</f>
        <v>245.74</v>
      </c>
      <c r="K1043" s="91">
        <f t="shared" ref="K1043:K1047" si="788">J1043*I1043</f>
        <v>30353.804800000002</v>
      </c>
      <c r="L1043" s="61">
        <f t="shared" ref="L1043:L1047" si="789">K1043+H1043</f>
        <v>43209.93864</v>
      </c>
    </row>
    <row r="1044" spans="1:12" s="12" customFormat="1" ht="15.75" customHeight="1" x14ac:dyDescent="0.25">
      <c r="A1044" s="19">
        <v>2</v>
      </c>
      <c r="B1044" s="14" t="s">
        <v>1607</v>
      </c>
      <c r="C1044" s="134">
        <v>387</v>
      </c>
      <c r="D1044" s="96">
        <v>0.1</v>
      </c>
      <c r="E1044" s="97">
        <f t="shared" si="784"/>
        <v>425.70000000000005</v>
      </c>
      <c r="F1044" s="98" t="s">
        <v>6</v>
      </c>
      <c r="G1044" s="106">
        <v>2.9622000000000002</v>
      </c>
      <c r="H1044" s="91">
        <f t="shared" si="785"/>
        <v>1261.0085400000003</v>
      </c>
      <c r="I1044" s="110">
        <f t="shared" si="786"/>
        <v>123.52</v>
      </c>
      <c r="J1044" s="93">
        <f>E1044*0.06</f>
        <v>25.542000000000002</v>
      </c>
      <c r="K1044" s="91">
        <f t="shared" si="788"/>
        <v>3154.9478400000003</v>
      </c>
      <c r="L1044" s="61">
        <f t="shared" si="789"/>
        <v>4415.9563800000005</v>
      </c>
    </row>
    <row r="1045" spans="1:12" s="12" customFormat="1" ht="15.75" customHeight="1" x14ac:dyDescent="0.25">
      <c r="A1045" s="19">
        <v>3</v>
      </c>
      <c r="B1045" s="14" t="s">
        <v>1608</v>
      </c>
      <c r="C1045" s="134">
        <v>830</v>
      </c>
      <c r="D1045" s="96">
        <v>0.1</v>
      </c>
      <c r="E1045" s="97">
        <f t="shared" si="784"/>
        <v>913.00000000000011</v>
      </c>
      <c r="F1045" s="98" t="s">
        <v>6</v>
      </c>
      <c r="G1045" s="106">
        <v>4.0183999999999997</v>
      </c>
      <c r="H1045" s="91">
        <f t="shared" si="785"/>
        <v>3668.7992000000004</v>
      </c>
      <c r="I1045" s="110">
        <f t="shared" si="786"/>
        <v>123.52</v>
      </c>
      <c r="J1045" s="93">
        <f>E1045*0.07</f>
        <v>63.910000000000011</v>
      </c>
      <c r="K1045" s="91">
        <f t="shared" si="788"/>
        <v>7894.1632000000009</v>
      </c>
      <c r="L1045" s="61">
        <f t="shared" si="789"/>
        <v>11562.9624</v>
      </c>
    </row>
    <row r="1046" spans="1:12" s="12" customFormat="1" ht="15.75" customHeight="1" x14ac:dyDescent="0.25">
      <c r="A1046" s="19">
        <v>4</v>
      </c>
      <c r="B1046" s="14" t="s">
        <v>1609</v>
      </c>
      <c r="C1046" s="134">
        <v>890</v>
      </c>
      <c r="D1046" s="96">
        <v>0.1</v>
      </c>
      <c r="E1046" s="97">
        <f t="shared" si="784"/>
        <v>979.00000000000011</v>
      </c>
      <c r="F1046" s="98" t="s">
        <v>6</v>
      </c>
      <c r="G1046" s="106">
        <v>4.8129999999999997</v>
      </c>
      <c r="H1046" s="91">
        <f t="shared" si="785"/>
        <v>4711.9270000000006</v>
      </c>
      <c r="I1046" s="110">
        <f t="shared" si="786"/>
        <v>123.52</v>
      </c>
      <c r="J1046" s="93">
        <f>E1046*0.08</f>
        <v>78.320000000000007</v>
      </c>
      <c r="K1046" s="91">
        <f t="shared" si="788"/>
        <v>9674.0864000000001</v>
      </c>
      <c r="L1046" s="61">
        <f t="shared" si="789"/>
        <v>14386.0134</v>
      </c>
    </row>
    <row r="1047" spans="1:12" s="12" customFormat="1" ht="15.75" customHeight="1" x14ac:dyDescent="0.25">
      <c r="A1047" s="19">
        <v>5</v>
      </c>
      <c r="B1047" s="14" t="s">
        <v>1610</v>
      </c>
      <c r="C1047" s="134">
        <v>939</v>
      </c>
      <c r="D1047" s="96">
        <v>0.1</v>
      </c>
      <c r="E1047" s="97">
        <f t="shared" si="784"/>
        <v>1032.9000000000001</v>
      </c>
      <c r="F1047" s="98" t="s">
        <v>6</v>
      </c>
      <c r="G1047" s="106">
        <v>7.4371999999999998</v>
      </c>
      <c r="H1047" s="91">
        <f t="shared" si="785"/>
        <v>7681.8838800000003</v>
      </c>
      <c r="I1047" s="110">
        <f t="shared" si="786"/>
        <v>123.52</v>
      </c>
      <c r="J1047" s="93">
        <f>E1047*0.08</f>
        <v>82.632000000000005</v>
      </c>
      <c r="K1047" s="91">
        <f t="shared" si="788"/>
        <v>10206.70464</v>
      </c>
      <c r="L1047" s="61">
        <f t="shared" si="789"/>
        <v>17888.588520000001</v>
      </c>
    </row>
    <row r="1048" spans="1:12" s="12" customFormat="1" ht="36.75" customHeight="1" x14ac:dyDescent="0.25">
      <c r="A1048" s="151" t="s">
        <v>1846</v>
      </c>
      <c r="B1048" s="152"/>
      <c r="C1048" s="134"/>
      <c r="D1048" s="96"/>
      <c r="E1048" s="97"/>
      <c r="F1048" s="98"/>
      <c r="G1048" s="90"/>
      <c r="H1048" s="91"/>
      <c r="I1048" s="110"/>
      <c r="J1048" s="93"/>
      <c r="K1048" s="91"/>
      <c r="L1048" s="61"/>
    </row>
    <row r="1049" spans="1:12" s="12" customFormat="1" ht="15.75" customHeight="1" x14ac:dyDescent="0.25">
      <c r="A1049" s="19">
        <v>6</v>
      </c>
      <c r="B1049" s="14" t="s">
        <v>1611</v>
      </c>
      <c r="C1049" s="134">
        <v>236</v>
      </c>
      <c r="D1049" s="96">
        <v>0.1</v>
      </c>
      <c r="E1049" s="97">
        <f t="shared" si="784"/>
        <v>259.60000000000002</v>
      </c>
      <c r="F1049" s="98" t="s">
        <v>6</v>
      </c>
      <c r="G1049" s="106">
        <v>12.6724</v>
      </c>
      <c r="H1049" s="91">
        <f t="shared" ref="H1049:H1052" si="790">G1049*E1049</f>
        <v>3289.75504</v>
      </c>
      <c r="I1049" s="110">
        <f t="shared" ref="I1049:I1052" si="791">L$4</f>
        <v>123.52</v>
      </c>
      <c r="J1049" s="93">
        <f>E1049*0.18</f>
        <v>46.728000000000002</v>
      </c>
      <c r="K1049" s="91">
        <f t="shared" ref="K1049:K1052" si="792">J1049*I1049</f>
        <v>5771.84256</v>
      </c>
      <c r="L1049" s="61">
        <f t="shared" ref="L1049:L1052" si="793">K1049+H1049</f>
        <v>9061.597600000001</v>
      </c>
    </row>
    <row r="1050" spans="1:12" s="12" customFormat="1" ht="15.75" customHeight="1" x14ac:dyDescent="0.25">
      <c r="A1050" s="19">
        <v>7</v>
      </c>
      <c r="B1050" s="14" t="s">
        <v>1612</v>
      </c>
      <c r="C1050" s="134">
        <v>254</v>
      </c>
      <c r="D1050" s="96">
        <v>0.1</v>
      </c>
      <c r="E1050" s="97">
        <f t="shared" si="784"/>
        <v>279.40000000000003</v>
      </c>
      <c r="F1050" s="98" t="s">
        <v>6</v>
      </c>
      <c r="G1050" s="106">
        <v>16.357600000000001</v>
      </c>
      <c r="H1050" s="91">
        <f t="shared" si="790"/>
        <v>4570.3134400000008</v>
      </c>
      <c r="I1050" s="110">
        <f t="shared" si="791"/>
        <v>123.52</v>
      </c>
      <c r="J1050" s="93">
        <f>E1050*0.18</f>
        <v>50.292000000000002</v>
      </c>
      <c r="K1050" s="91">
        <f t="shared" si="792"/>
        <v>6212.0678399999997</v>
      </c>
      <c r="L1050" s="61">
        <f t="shared" si="793"/>
        <v>10782.381280000001</v>
      </c>
    </row>
    <row r="1051" spans="1:12" s="12" customFormat="1" ht="15.75" customHeight="1" x14ac:dyDescent="0.25">
      <c r="A1051" s="19">
        <v>8</v>
      </c>
      <c r="B1051" s="14" t="s">
        <v>1613</v>
      </c>
      <c r="C1051" s="134">
        <v>264</v>
      </c>
      <c r="D1051" s="96">
        <v>0.1</v>
      </c>
      <c r="E1051" s="97">
        <f t="shared" si="784"/>
        <v>290.40000000000003</v>
      </c>
      <c r="F1051" s="98" t="s">
        <v>6</v>
      </c>
      <c r="G1051" s="106">
        <v>23.843399999999999</v>
      </c>
      <c r="H1051" s="91">
        <f t="shared" si="790"/>
        <v>6924.1233600000005</v>
      </c>
      <c r="I1051" s="110">
        <f t="shared" si="791"/>
        <v>123.52</v>
      </c>
      <c r="J1051" s="93">
        <f>E1051*0.2</f>
        <v>58.080000000000013</v>
      </c>
      <c r="K1051" s="91">
        <f t="shared" si="792"/>
        <v>7174.0416000000014</v>
      </c>
      <c r="L1051" s="61">
        <f t="shared" si="793"/>
        <v>14098.164960000002</v>
      </c>
    </row>
    <row r="1052" spans="1:12" s="12" customFormat="1" ht="15.75" customHeight="1" x14ac:dyDescent="0.25">
      <c r="A1052" s="19">
        <v>9</v>
      </c>
      <c r="B1052" s="14" t="s">
        <v>1614</v>
      </c>
      <c r="C1052" s="134">
        <v>377</v>
      </c>
      <c r="D1052" s="96">
        <v>0.1</v>
      </c>
      <c r="E1052" s="97">
        <f t="shared" si="784"/>
        <v>414.70000000000005</v>
      </c>
      <c r="F1052" s="98" t="s">
        <v>6</v>
      </c>
      <c r="G1052" s="106">
        <v>35.42</v>
      </c>
      <c r="H1052" s="91">
        <f t="shared" si="790"/>
        <v>14688.674000000003</v>
      </c>
      <c r="I1052" s="110">
        <f t="shared" si="791"/>
        <v>123.52</v>
      </c>
      <c r="J1052" s="93">
        <f>E1052*0.3</f>
        <v>124.41000000000001</v>
      </c>
      <c r="K1052" s="91">
        <f t="shared" si="792"/>
        <v>15367.1232</v>
      </c>
      <c r="L1052" s="61">
        <f t="shared" si="793"/>
        <v>30055.797200000001</v>
      </c>
    </row>
    <row r="1053" spans="1:12" ht="15.75" customHeight="1" thickBot="1" x14ac:dyDescent="0.3">
      <c r="A1053" s="19"/>
      <c r="B1053" s="14"/>
      <c r="C1053" s="108"/>
      <c r="D1053" s="96"/>
      <c r="E1053" s="102"/>
      <c r="F1053" s="98"/>
      <c r="G1053" s="99"/>
      <c r="H1053" s="99"/>
      <c r="I1053" s="100"/>
      <c r="J1053" s="101"/>
      <c r="K1053" s="92"/>
      <c r="L1053" s="30"/>
    </row>
    <row r="1054" spans="1:12" s="12" customFormat="1" ht="15.75" customHeight="1" thickBot="1" x14ac:dyDescent="0.3">
      <c r="A1054" s="145" t="s">
        <v>1615</v>
      </c>
      <c r="B1054" s="146"/>
      <c r="C1054" s="133"/>
      <c r="D1054" s="96"/>
      <c r="E1054" s="97"/>
      <c r="F1054" s="98"/>
      <c r="G1054" s="102"/>
      <c r="H1054" s="98"/>
      <c r="I1054" s="116"/>
      <c r="J1054" s="101"/>
      <c r="K1054" s="92"/>
      <c r="L1054" s="30"/>
    </row>
    <row r="1055" spans="1:12" x14ac:dyDescent="0.25">
      <c r="A1055" s="147" t="s">
        <v>1797</v>
      </c>
      <c r="B1055" s="148"/>
      <c r="C1055" s="108"/>
      <c r="D1055" s="96"/>
      <c r="E1055" s="102"/>
      <c r="F1055" s="98"/>
      <c r="G1055" s="90"/>
      <c r="H1055" s="91"/>
      <c r="I1055" s="110"/>
      <c r="J1055" s="93"/>
      <c r="K1055" s="91"/>
      <c r="L1055" s="61"/>
    </row>
    <row r="1056" spans="1:12" s="12" customFormat="1" ht="15.75" customHeight="1" x14ac:dyDescent="0.25">
      <c r="A1056" s="19">
        <v>1</v>
      </c>
      <c r="B1056" s="14" t="s">
        <v>1606</v>
      </c>
      <c r="C1056" s="134">
        <v>4468</v>
      </c>
      <c r="D1056" s="96">
        <v>0.1</v>
      </c>
      <c r="E1056" s="97">
        <f t="shared" ref="E1056:E1065" si="794">C1056*(1+D1056)</f>
        <v>4914.8</v>
      </c>
      <c r="F1056" s="98" t="s">
        <v>6</v>
      </c>
      <c r="G1056" s="106">
        <v>0.35880000000000006</v>
      </c>
      <c r="H1056" s="91">
        <f t="shared" ref="H1056:H1058" si="795">G1056*E1056</f>
        <v>1763.4302400000004</v>
      </c>
      <c r="I1056" s="92">
        <f t="shared" ref="I1056:I1058" si="796">L$3</f>
        <v>117.68</v>
      </c>
      <c r="J1056" s="93">
        <f>E1056*0.02</f>
        <v>98.296000000000006</v>
      </c>
      <c r="K1056" s="91">
        <f>J1056*I1056</f>
        <v>11567.473280000002</v>
      </c>
      <c r="L1056" s="61">
        <f>K1056+H1056</f>
        <v>13330.903520000002</v>
      </c>
    </row>
    <row r="1057" spans="1:12" s="12" customFormat="1" ht="15.75" customHeight="1" x14ac:dyDescent="0.25">
      <c r="A1057" s="19">
        <v>2</v>
      </c>
      <c r="B1057" s="14" t="s">
        <v>1607</v>
      </c>
      <c r="C1057" s="134">
        <v>387</v>
      </c>
      <c r="D1057" s="96">
        <v>0.1</v>
      </c>
      <c r="E1057" s="97">
        <f t="shared" si="794"/>
        <v>425.70000000000005</v>
      </c>
      <c r="F1057" s="98" t="s">
        <v>6</v>
      </c>
      <c r="G1057" s="106">
        <v>0.39390000000000003</v>
      </c>
      <c r="H1057" s="91">
        <f t="shared" si="795"/>
        <v>167.68323000000004</v>
      </c>
      <c r="I1057" s="92">
        <f t="shared" si="796"/>
        <v>117.68</v>
      </c>
      <c r="J1057" s="93">
        <f t="shared" ref="J1057:J1058" si="797">E1057*0.04</f>
        <v>17.028000000000002</v>
      </c>
      <c r="K1057" s="91">
        <f t="shared" ref="K1057" si="798">J1057*I1057</f>
        <v>2003.8550400000004</v>
      </c>
      <c r="L1057" s="61">
        <f t="shared" ref="L1057" si="799">K1057+H1057</f>
        <v>2171.5382700000005</v>
      </c>
    </row>
    <row r="1058" spans="1:12" s="12" customFormat="1" ht="15.75" customHeight="1" x14ac:dyDescent="0.25">
      <c r="A1058" s="19">
        <v>3</v>
      </c>
      <c r="B1058" s="14" t="s">
        <v>1608</v>
      </c>
      <c r="C1058" s="134">
        <v>830</v>
      </c>
      <c r="D1058" s="96">
        <v>0.1</v>
      </c>
      <c r="E1058" s="97">
        <f t="shared" si="794"/>
        <v>913.00000000000011</v>
      </c>
      <c r="F1058" s="98" t="s">
        <v>6</v>
      </c>
      <c r="G1058" s="106">
        <v>0.42120000000000002</v>
      </c>
      <c r="H1058" s="91">
        <f t="shared" si="795"/>
        <v>384.55560000000008</v>
      </c>
      <c r="I1058" s="92">
        <f t="shared" si="796"/>
        <v>117.68</v>
      </c>
      <c r="J1058" s="93">
        <f t="shared" si="797"/>
        <v>36.520000000000003</v>
      </c>
      <c r="K1058" s="91">
        <f>J1058*I1058</f>
        <v>4297.673600000001</v>
      </c>
      <c r="L1058" s="61">
        <f>K1058+H1058</f>
        <v>4682.2292000000007</v>
      </c>
    </row>
    <row r="1059" spans="1:12" x14ac:dyDescent="0.25">
      <c r="A1059" s="149" t="s">
        <v>1798</v>
      </c>
      <c r="B1059" s="150"/>
      <c r="C1059" s="108"/>
      <c r="D1059" s="96"/>
      <c r="E1059" s="102"/>
      <c r="F1059" s="98"/>
      <c r="G1059" s="90"/>
      <c r="H1059" s="91"/>
      <c r="I1059" s="110"/>
      <c r="J1059" s="93"/>
      <c r="K1059" s="91"/>
      <c r="L1059" s="61"/>
    </row>
    <row r="1060" spans="1:12" s="12" customFormat="1" ht="15.75" customHeight="1" x14ac:dyDescent="0.25">
      <c r="A1060" s="19">
        <v>4</v>
      </c>
      <c r="B1060" s="14" t="s">
        <v>1609</v>
      </c>
      <c r="C1060" s="134">
        <v>890</v>
      </c>
      <c r="D1060" s="96">
        <v>0.1</v>
      </c>
      <c r="E1060" s="97">
        <f t="shared" si="794"/>
        <v>979.00000000000011</v>
      </c>
      <c r="F1060" s="98" t="s">
        <v>6</v>
      </c>
      <c r="G1060" s="106">
        <v>0.45239999999999997</v>
      </c>
      <c r="H1060" s="91">
        <f t="shared" ref="H1060:H1065" si="800">G1060*E1060</f>
        <v>442.89960000000002</v>
      </c>
      <c r="I1060" s="92">
        <f t="shared" ref="I1060:I1065" si="801">L$3</f>
        <v>117.68</v>
      </c>
      <c r="J1060" s="93">
        <f t="shared" ref="J1060" si="802">E1060*0.04</f>
        <v>39.160000000000004</v>
      </c>
      <c r="K1060" s="91">
        <f t="shared" ref="K1060:K1065" si="803">J1060*I1060</f>
        <v>4608.3488000000007</v>
      </c>
      <c r="L1060" s="61">
        <f t="shared" ref="L1060:L1065" si="804">K1060+H1060</f>
        <v>5051.2484000000004</v>
      </c>
    </row>
    <row r="1061" spans="1:12" s="12" customFormat="1" ht="15.75" customHeight="1" x14ac:dyDescent="0.25">
      <c r="A1061" s="19">
        <v>5</v>
      </c>
      <c r="B1061" s="14" t="s">
        <v>1610</v>
      </c>
      <c r="C1061" s="134">
        <v>939</v>
      </c>
      <c r="D1061" s="96">
        <v>0.1</v>
      </c>
      <c r="E1061" s="97">
        <f t="shared" si="794"/>
        <v>1032.9000000000001</v>
      </c>
      <c r="F1061" s="98" t="s">
        <v>6</v>
      </c>
      <c r="G1061" s="106">
        <v>0.63600000000000001</v>
      </c>
      <c r="H1061" s="91">
        <f t="shared" si="800"/>
        <v>656.92440000000011</v>
      </c>
      <c r="I1061" s="92">
        <f t="shared" si="801"/>
        <v>117.68</v>
      </c>
      <c r="J1061" s="93">
        <f>E1061*0.04</f>
        <v>41.316000000000003</v>
      </c>
      <c r="K1061" s="91">
        <f t="shared" si="803"/>
        <v>4862.0668800000003</v>
      </c>
      <c r="L1061" s="61">
        <f t="shared" si="804"/>
        <v>5518.9912800000002</v>
      </c>
    </row>
    <row r="1062" spans="1:12" s="12" customFormat="1" ht="15.75" customHeight="1" x14ac:dyDescent="0.25">
      <c r="A1062" s="19">
        <v>6</v>
      </c>
      <c r="B1062" s="14" t="s">
        <v>1611</v>
      </c>
      <c r="C1062" s="134">
        <v>236</v>
      </c>
      <c r="D1062" s="96">
        <v>0.1</v>
      </c>
      <c r="E1062" s="97">
        <f t="shared" si="794"/>
        <v>259.60000000000002</v>
      </c>
      <c r="F1062" s="98" t="s">
        <v>6</v>
      </c>
      <c r="G1062" s="106">
        <v>0.78600000000000003</v>
      </c>
      <c r="H1062" s="91">
        <f t="shared" si="800"/>
        <v>204.04560000000004</v>
      </c>
      <c r="I1062" s="92">
        <f t="shared" si="801"/>
        <v>117.68</v>
      </c>
      <c r="J1062" s="93">
        <f>E1062*0.05</f>
        <v>12.980000000000002</v>
      </c>
      <c r="K1062" s="91">
        <f t="shared" si="803"/>
        <v>1527.4864000000005</v>
      </c>
      <c r="L1062" s="61">
        <f t="shared" si="804"/>
        <v>1731.5320000000006</v>
      </c>
    </row>
    <row r="1063" spans="1:12" s="12" customFormat="1" ht="15.75" customHeight="1" x14ac:dyDescent="0.25">
      <c r="A1063" s="19">
        <v>7</v>
      </c>
      <c r="B1063" s="14" t="s">
        <v>1612</v>
      </c>
      <c r="C1063" s="134">
        <v>254</v>
      </c>
      <c r="D1063" s="96">
        <v>0.1</v>
      </c>
      <c r="E1063" s="97">
        <f t="shared" si="794"/>
        <v>279.40000000000003</v>
      </c>
      <c r="F1063" s="98" t="s">
        <v>6</v>
      </c>
      <c r="G1063" s="106">
        <v>0.83399999999999996</v>
      </c>
      <c r="H1063" s="91">
        <f>G1063*E1063</f>
        <v>233.01960000000003</v>
      </c>
      <c r="I1063" s="92">
        <f t="shared" si="801"/>
        <v>117.68</v>
      </c>
      <c r="J1063" s="93">
        <f>E1063*0.05</f>
        <v>13.970000000000002</v>
      </c>
      <c r="K1063" s="91">
        <f>J1063*I1063</f>
        <v>1643.9896000000003</v>
      </c>
      <c r="L1063" s="61">
        <f>K1063+H1063</f>
        <v>1877.0092000000004</v>
      </c>
    </row>
    <row r="1064" spans="1:12" s="12" customFormat="1" ht="15.75" customHeight="1" x14ac:dyDescent="0.25">
      <c r="A1064" s="19">
        <v>8</v>
      </c>
      <c r="B1064" s="14" t="s">
        <v>1613</v>
      </c>
      <c r="C1064" s="134">
        <v>264</v>
      </c>
      <c r="D1064" s="96">
        <v>0.1</v>
      </c>
      <c r="E1064" s="97">
        <f t="shared" si="794"/>
        <v>290.40000000000003</v>
      </c>
      <c r="F1064" s="98" t="s">
        <v>6</v>
      </c>
      <c r="G1064" s="106">
        <v>1.0349999999999999</v>
      </c>
      <c r="H1064" s="91">
        <f t="shared" si="800"/>
        <v>300.56400000000002</v>
      </c>
      <c r="I1064" s="92">
        <f t="shared" si="801"/>
        <v>117.68</v>
      </c>
      <c r="J1064" s="93">
        <f>E1064*0.06</f>
        <v>17.424000000000003</v>
      </c>
      <c r="K1064" s="91">
        <f t="shared" si="803"/>
        <v>2050.4563200000007</v>
      </c>
      <c r="L1064" s="61">
        <f t="shared" si="804"/>
        <v>2351.0203200000005</v>
      </c>
    </row>
    <row r="1065" spans="1:12" s="12" customFormat="1" ht="15.75" customHeight="1" x14ac:dyDescent="0.25">
      <c r="A1065" s="19">
        <v>9</v>
      </c>
      <c r="B1065" s="14" t="s">
        <v>1614</v>
      </c>
      <c r="C1065" s="134">
        <v>377</v>
      </c>
      <c r="D1065" s="96">
        <v>0.1</v>
      </c>
      <c r="E1065" s="97">
        <f t="shared" si="794"/>
        <v>414.70000000000005</v>
      </c>
      <c r="F1065" s="98" t="s">
        <v>6</v>
      </c>
      <c r="G1065" s="106">
        <v>1.3919999999999999</v>
      </c>
      <c r="H1065" s="91">
        <f t="shared" si="800"/>
        <v>577.26240000000007</v>
      </c>
      <c r="I1065" s="92">
        <f t="shared" si="801"/>
        <v>117.68</v>
      </c>
      <c r="J1065" s="93">
        <f>E1065*0.06</f>
        <v>24.882000000000001</v>
      </c>
      <c r="K1065" s="91">
        <f t="shared" si="803"/>
        <v>2928.1137600000002</v>
      </c>
      <c r="L1065" s="61">
        <f t="shared" si="804"/>
        <v>3505.3761600000003</v>
      </c>
    </row>
    <row r="1066" spans="1:12" ht="16.5" thickBot="1" x14ac:dyDescent="0.3">
      <c r="A1066" s="19"/>
      <c r="B1066" s="14"/>
      <c r="C1066" s="108"/>
      <c r="D1066" s="96"/>
      <c r="E1066" s="102"/>
      <c r="F1066" s="98"/>
      <c r="G1066" s="99"/>
      <c r="H1066" s="99"/>
      <c r="I1066" s="100"/>
      <c r="J1066" s="101"/>
      <c r="K1066" s="92"/>
      <c r="L1066" s="30"/>
    </row>
    <row r="1067" spans="1:12" ht="15.75" customHeight="1" thickBot="1" x14ac:dyDescent="0.3">
      <c r="A1067" s="145" t="s">
        <v>1616</v>
      </c>
      <c r="B1067" s="146"/>
      <c r="C1067" s="108"/>
      <c r="D1067" s="96"/>
      <c r="E1067" s="102"/>
      <c r="F1067" s="98"/>
      <c r="G1067" s="99"/>
      <c r="H1067" s="99"/>
      <c r="I1067" s="100"/>
      <c r="J1067" s="101"/>
      <c r="K1067" s="92"/>
      <c r="L1067" s="30"/>
    </row>
    <row r="1068" spans="1:12" ht="16.5" thickBot="1" x14ac:dyDescent="0.3">
      <c r="A1068" s="145" t="s">
        <v>34</v>
      </c>
      <c r="B1068" s="146"/>
      <c r="C1068" s="108"/>
      <c r="D1068" s="96"/>
      <c r="E1068" s="102"/>
      <c r="F1068" s="98"/>
      <c r="G1068" s="99"/>
      <c r="H1068" s="99"/>
      <c r="I1068" s="100"/>
      <c r="J1068" s="101"/>
      <c r="K1068" s="92"/>
      <c r="L1068" s="30"/>
    </row>
    <row r="1069" spans="1:12" x14ac:dyDescent="0.25">
      <c r="A1069" s="19">
        <v>1</v>
      </c>
      <c r="B1069" s="20" t="s">
        <v>1617</v>
      </c>
      <c r="C1069" s="108">
        <v>495</v>
      </c>
      <c r="D1069" s="96">
        <v>0</v>
      </c>
      <c r="E1069" s="102">
        <f>C1069*(1+D1069)</f>
        <v>495</v>
      </c>
      <c r="F1069" s="98" t="s">
        <v>5</v>
      </c>
      <c r="G1069" s="106">
        <v>4.1399999999999997</v>
      </c>
      <c r="H1069" s="91">
        <f t="shared" ref="H1069:H1080" si="805">G1069*E1069</f>
        <v>2049.2999999999997</v>
      </c>
      <c r="I1069" s="110">
        <f t="shared" ref="I1069:I1080" si="806">L$4</f>
        <v>123.52</v>
      </c>
      <c r="J1069" s="93">
        <f>E1069*0.55</f>
        <v>272.25</v>
      </c>
      <c r="K1069" s="91">
        <f t="shared" ref="K1069:K1080" si="807">J1069*I1069</f>
        <v>33628.32</v>
      </c>
      <c r="L1069" s="61">
        <f t="shared" ref="L1069:L1080" si="808">K1069+H1069</f>
        <v>35677.620000000003</v>
      </c>
    </row>
    <row r="1070" spans="1:12" x14ac:dyDescent="0.25">
      <c r="A1070" s="19">
        <v>2</v>
      </c>
      <c r="B1070" s="20" t="s">
        <v>1618</v>
      </c>
      <c r="C1070" s="108">
        <v>21</v>
      </c>
      <c r="D1070" s="96">
        <v>0</v>
      </c>
      <c r="E1070" s="102">
        <f t="shared" ref="E1070" si="809">C1070*(1+D1070)</f>
        <v>21</v>
      </c>
      <c r="F1070" s="98" t="s">
        <v>5</v>
      </c>
      <c r="G1070" s="106">
        <v>4.91</v>
      </c>
      <c r="H1070" s="91">
        <f t="shared" si="805"/>
        <v>103.11</v>
      </c>
      <c r="I1070" s="110">
        <f t="shared" si="806"/>
        <v>123.52</v>
      </c>
      <c r="J1070" s="93">
        <f>E1070*0.6</f>
        <v>12.6</v>
      </c>
      <c r="K1070" s="91">
        <f t="shared" si="807"/>
        <v>1556.3519999999999</v>
      </c>
      <c r="L1070" s="61">
        <f t="shared" si="808"/>
        <v>1659.4619999999998</v>
      </c>
    </row>
    <row r="1071" spans="1:12" x14ac:dyDescent="0.25">
      <c r="A1071" s="19">
        <v>3</v>
      </c>
      <c r="B1071" s="20" t="s">
        <v>1619</v>
      </c>
      <c r="C1071" s="108">
        <v>33</v>
      </c>
      <c r="D1071" s="96">
        <v>0</v>
      </c>
      <c r="E1071" s="102">
        <f>C1071*(1+D1071)</f>
        <v>33</v>
      </c>
      <c r="F1071" s="98" t="s">
        <v>5</v>
      </c>
      <c r="G1071" s="106">
        <v>6.96</v>
      </c>
      <c r="H1071" s="91">
        <f t="shared" si="805"/>
        <v>229.68</v>
      </c>
      <c r="I1071" s="110">
        <f t="shared" si="806"/>
        <v>123.52</v>
      </c>
      <c r="J1071" s="93">
        <f>E1071*0.7</f>
        <v>23.099999999999998</v>
      </c>
      <c r="K1071" s="91">
        <f t="shared" si="807"/>
        <v>2853.3119999999994</v>
      </c>
      <c r="L1071" s="61">
        <f t="shared" si="808"/>
        <v>3082.9919999999993</v>
      </c>
    </row>
    <row r="1072" spans="1:12" x14ac:dyDescent="0.25">
      <c r="A1072" s="19">
        <v>4</v>
      </c>
      <c r="B1072" s="20" t="s">
        <v>1620</v>
      </c>
      <c r="C1072" s="108">
        <v>41</v>
      </c>
      <c r="D1072" s="96">
        <v>0</v>
      </c>
      <c r="E1072" s="102">
        <f t="shared" ref="E1072" si="810">C1072*(1+D1072)</f>
        <v>41</v>
      </c>
      <c r="F1072" s="98" t="s">
        <v>5</v>
      </c>
      <c r="G1072" s="106">
        <v>9.6300000000000008</v>
      </c>
      <c r="H1072" s="91">
        <f t="shared" si="805"/>
        <v>394.83000000000004</v>
      </c>
      <c r="I1072" s="110">
        <f t="shared" si="806"/>
        <v>123.52</v>
      </c>
      <c r="J1072" s="93">
        <f>E1072*0.75</f>
        <v>30.75</v>
      </c>
      <c r="K1072" s="91">
        <f t="shared" si="807"/>
        <v>3798.24</v>
      </c>
      <c r="L1072" s="61">
        <f t="shared" si="808"/>
        <v>4193.07</v>
      </c>
    </row>
    <row r="1073" spans="1:12" x14ac:dyDescent="0.25">
      <c r="A1073" s="19">
        <v>5</v>
      </c>
      <c r="B1073" s="20" t="s">
        <v>1621</v>
      </c>
      <c r="C1073" s="108">
        <v>62</v>
      </c>
      <c r="D1073" s="96">
        <v>0</v>
      </c>
      <c r="E1073" s="102">
        <f>C1073*(1+D1073)</f>
        <v>62</v>
      </c>
      <c r="F1073" s="98" t="s">
        <v>5</v>
      </c>
      <c r="G1073" s="106">
        <v>15.04</v>
      </c>
      <c r="H1073" s="91">
        <f t="shared" si="805"/>
        <v>932.4799999999999</v>
      </c>
      <c r="I1073" s="110">
        <f t="shared" si="806"/>
        <v>123.52</v>
      </c>
      <c r="J1073" s="93">
        <f>E1073*0.8</f>
        <v>49.6</v>
      </c>
      <c r="K1073" s="91">
        <f t="shared" si="807"/>
        <v>6126.5919999999996</v>
      </c>
      <c r="L1073" s="61">
        <f t="shared" si="808"/>
        <v>7059.0719999999992</v>
      </c>
    </row>
    <row r="1074" spans="1:12" x14ac:dyDescent="0.25">
      <c r="A1074" s="19">
        <v>6</v>
      </c>
      <c r="B1074" s="20" t="s">
        <v>1622</v>
      </c>
      <c r="C1074" s="108">
        <v>13</v>
      </c>
      <c r="D1074" s="96">
        <v>0</v>
      </c>
      <c r="E1074" s="102">
        <f>C1074*(1+D1074)</f>
        <v>13</v>
      </c>
      <c r="F1074" s="98" t="s">
        <v>5</v>
      </c>
      <c r="G1074" s="106">
        <v>36.04</v>
      </c>
      <c r="H1074" s="91">
        <f t="shared" si="805"/>
        <v>468.52</v>
      </c>
      <c r="I1074" s="110">
        <f t="shared" si="806"/>
        <v>123.52</v>
      </c>
      <c r="J1074" s="93">
        <f>E1074*1.8</f>
        <v>23.400000000000002</v>
      </c>
      <c r="K1074" s="91">
        <f t="shared" si="807"/>
        <v>2890.3680000000004</v>
      </c>
      <c r="L1074" s="61">
        <f t="shared" si="808"/>
        <v>3358.8880000000004</v>
      </c>
    </row>
    <row r="1075" spans="1:12" x14ac:dyDescent="0.25">
      <c r="A1075" s="19">
        <v>7</v>
      </c>
      <c r="B1075" s="20" t="s">
        <v>1623</v>
      </c>
      <c r="C1075" s="108">
        <v>14</v>
      </c>
      <c r="D1075" s="96">
        <v>0</v>
      </c>
      <c r="E1075" s="102">
        <f t="shared" ref="E1075" si="811">C1075*(1+D1075)</f>
        <v>14</v>
      </c>
      <c r="F1075" s="98" t="s">
        <v>5</v>
      </c>
      <c r="G1075" s="106">
        <v>59.03</v>
      </c>
      <c r="H1075" s="91">
        <f t="shared" si="805"/>
        <v>826.42000000000007</v>
      </c>
      <c r="I1075" s="110">
        <f t="shared" si="806"/>
        <v>123.52</v>
      </c>
      <c r="J1075" s="93">
        <f>E1075*1.9</f>
        <v>26.599999999999998</v>
      </c>
      <c r="K1075" s="91">
        <f t="shared" si="807"/>
        <v>3285.6319999999996</v>
      </c>
      <c r="L1075" s="61">
        <f t="shared" si="808"/>
        <v>4112.0519999999997</v>
      </c>
    </row>
    <row r="1076" spans="1:12" x14ac:dyDescent="0.25">
      <c r="A1076" s="19">
        <v>8</v>
      </c>
      <c r="B1076" s="20" t="s">
        <v>1624</v>
      </c>
      <c r="C1076" s="108">
        <v>20</v>
      </c>
      <c r="D1076" s="96">
        <v>0</v>
      </c>
      <c r="E1076" s="102">
        <f>C1076*(1+D1076)</f>
        <v>20</v>
      </c>
      <c r="F1076" s="98" t="s">
        <v>5</v>
      </c>
      <c r="G1076" s="106">
        <v>109.43</v>
      </c>
      <c r="H1076" s="91">
        <f t="shared" si="805"/>
        <v>2188.6000000000004</v>
      </c>
      <c r="I1076" s="110">
        <f t="shared" si="806"/>
        <v>123.52</v>
      </c>
      <c r="J1076" s="93">
        <f>E1076*2</f>
        <v>40</v>
      </c>
      <c r="K1076" s="91">
        <f t="shared" si="807"/>
        <v>4940.8</v>
      </c>
      <c r="L1076" s="61">
        <f t="shared" si="808"/>
        <v>7129.4000000000005</v>
      </c>
    </row>
    <row r="1077" spans="1:12" x14ac:dyDescent="0.25">
      <c r="A1077" s="19">
        <v>9</v>
      </c>
      <c r="B1077" s="20" t="s">
        <v>1625</v>
      </c>
      <c r="C1077" s="108">
        <v>33</v>
      </c>
      <c r="D1077" s="96">
        <v>0</v>
      </c>
      <c r="E1077" s="102">
        <f t="shared" ref="E1077" si="812">C1077*(1+D1077)</f>
        <v>33</v>
      </c>
      <c r="F1077" s="98" t="s">
        <v>5</v>
      </c>
      <c r="G1077" s="106">
        <v>325.45</v>
      </c>
      <c r="H1077" s="91">
        <f t="shared" si="805"/>
        <v>10739.85</v>
      </c>
      <c r="I1077" s="110">
        <f t="shared" si="806"/>
        <v>123.52</v>
      </c>
      <c r="J1077" s="93">
        <f>E1077*3</f>
        <v>99</v>
      </c>
      <c r="K1077" s="91">
        <f t="shared" si="807"/>
        <v>12228.48</v>
      </c>
      <c r="L1077" s="61">
        <f t="shared" si="808"/>
        <v>22968.33</v>
      </c>
    </row>
    <row r="1078" spans="1:12" x14ac:dyDescent="0.25">
      <c r="A1078" s="19">
        <v>10</v>
      </c>
      <c r="B1078" s="20" t="s">
        <v>1626</v>
      </c>
      <c r="C1078" s="108">
        <v>4</v>
      </c>
      <c r="D1078" s="96">
        <v>0</v>
      </c>
      <c r="E1078" s="102">
        <f>C1078*(1+D1078)</f>
        <v>4</v>
      </c>
      <c r="F1078" s="98" t="s">
        <v>5</v>
      </c>
      <c r="G1078" s="106">
        <v>6.12</v>
      </c>
      <c r="H1078" s="91">
        <f t="shared" si="805"/>
        <v>24.48</v>
      </c>
      <c r="I1078" s="110">
        <f t="shared" si="806"/>
        <v>123.52</v>
      </c>
      <c r="J1078" s="93">
        <f>E1078*0.55</f>
        <v>2.2000000000000002</v>
      </c>
      <c r="K1078" s="91">
        <f t="shared" si="807"/>
        <v>271.74400000000003</v>
      </c>
      <c r="L1078" s="61">
        <f t="shared" si="808"/>
        <v>296.22400000000005</v>
      </c>
    </row>
    <row r="1079" spans="1:12" x14ac:dyDescent="0.25">
      <c r="A1079" s="19">
        <v>11</v>
      </c>
      <c r="B1079" s="20" t="s">
        <v>1627</v>
      </c>
      <c r="C1079" s="108">
        <v>1</v>
      </c>
      <c r="D1079" s="96">
        <v>0</v>
      </c>
      <c r="E1079" s="102">
        <f t="shared" ref="E1079" si="813">C1079*(1+D1079)</f>
        <v>1</v>
      </c>
      <c r="F1079" s="98" t="s">
        <v>5</v>
      </c>
      <c r="G1079" s="106">
        <v>15.99</v>
      </c>
      <c r="H1079" s="91">
        <f t="shared" si="805"/>
        <v>15.99</v>
      </c>
      <c r="I1079" s="110">
        <f t="shared" si="806"/>
        <v>123.52</v>
      </c>
      <c r="J1079" s="93">
        <f>E1079*0.75</f>
        <v>0.75</v>
      </c>
      <c r="K1079" s="91">
        <f t="shared" si="807"/>
        <v>92.64</v>
      </c>
      <c r="L1079" s="61">
        <f t="shared" si="808"/>
        <v>108.63</v>
      </c>
    </row>
    <row r="1080" spans="1:12" x14ac:dyDescent="0.25">
      <c r="A1080" s="19">
        <v>12</v>
      </c>
      <c r="B1080" s="20" t="s">
        <v>1628</v>
      </c>
      <c r="C1080" s="108">
        <v>2</v>
      </c>
      <c r="D1080" s="96">
        <v>0</v>
      </c>
      <c r="E1080" s="102">
        <f>C1080*(1+D1080)</f>
        <v>2</v>
      </c>
      <c r="F1080" s="98" t="s">
        <v>5</v>
      </c>
      <c r="G1080" s="106">
        <v>75.94</v>
      </c>
      <c r="H1080" s="91">
        <f t="shared" si="805"/>
        <v>151.88</v>
      </c>
      <c r="I1080" s="110">
        <f t="shared" si="806"/>
        <v>123.52</v>
      </c>
      <c r="J1080" s="93">
        <f>E1080*1.9</f>
        <v>3.8</v>
      </c>
      <c r="K1080" s="91">
        <f t="shared" si="807"/>
        <v>469.37599999999998</v>
      </c>
      <c r="L1080" s="61">
        <f t="shared" si="808"/>
        <v>621.25599999999997</v>
      </c>
    </row>
    <row r="1081" spans="1:12" ht="16.5" thickBot="1" x14ac:dyDescent="0.3">
      <c r="A1081" s="19"/>
      <c r="B1081" s="20"/>
      <c r="C1081" s="108"/>
      <c r="D1081" s="96"/>
      <c r="E1081" s="102"/>
      <c r="F1081" s="98"/>
      <c r="G1081" s="90"/>
      <c r="H1081" s="91"/>
      <c r="I1081" s="110"/>
      <c r="J1081" s="93"/>
      <c r="K1081" s="91"/>
      <c r="L1081" s="61"/>
    </row>
    <row r="1082" spans="1:12" ht="15.75" customHeight="1" thickBot="1" x14ac:dyDescent="0.3">
      <c r="A1082" s="145" t="s">
        <v>1571</v>
      </c>
      <c r="B1082" s="146"/>
      <c r="C1082" s="108"/>
      <c r="D1082" s="96"/>
      <c r="E1082" s="102"/>
      <c r="F1082" s="98"/>
      <c r="G1082" s="99"/>
      <c r="H1082" s="99"/>
      <c r="I1082" s="100"/>
      <c r="J1082" s="101"/>
      <c r="K1082" s="92"/>
      <c r="L1082" s="30"/>
    </row>
    <row r="1083" spans="1:12" x14ac:dyDescent="0.25">
      <c r="A1083" s="19">
        <v>1</v>
      </c>
      <c r="B1083" s="20" t="s">
        <v>1629</v>
      </c>
      <c r="C1083" s="108">
        <v>65</v>
      </c>
      <c r="D1083" s="96">
        <v>0</v>
      </c>
      <c r="E1083" s="102">
        <f>C1083*(1+D1083)</f>
        <v>65</v>
      </c>
      <c r="F1083" s="98" t="s">
        <v>5</v>
      </c>
      <c r="G1083" s="106">
        <v>7.22</v>
      </c>
      <c r="H1083" s="91">
        <f t="shared" ref="H1083:H1091" si="814">G1083*E1083</f>
        <v>469.3</v>
      </c>
      <c r="I1083" s="110">
        <f t="shared" ref="I1083:I1091" si="815">L$4</f>
        <v>123.52</v>
      </c>
      <c r="J1083" s="93">
        <f>E1083*0.8</f>
        <v>52</v>
      </c>
      <c r="K1083" s="91">
        <f t="shared" ref="K1083:K1091" si="816">J1083*I1083</f>
        <v>6423.04</v>
      </c>
      <c r="L1083" s="61">
        <f t="shared" ref="L1083:L1091" si="817">K1083+H1083</f>
        <v>6892.34</v>
      </c>
    </row>
    <row r="1084" spans="1:12" x14ac:dyDescent="0.25">
      <c r="A1084" s="19">
        <v>2</v>
      </c>
      <c r="B1084" s="20" t="s">
        <v>1630</v>
      </c>
      <c r="C1084" s="108">
        <v>2</v>
      </c>
      <c r="D1084" s="96">
        <v>0</v>
      </c>
      <c r="E1084" s="102">
        <f t="shared" ref="E1084" si="818">C1084*(1+D1084)</f>
        <v>2</v>
      </c>
      <c r="F1084" s="98" t="s">
        <v>5</v>
      </c>
      <c r="G1084" s="106">
        <v>6.43</v>
      </c>
      <c r="H1084" s="91">
        <f t="shared" si="814"/>
        <v>12.86</v>
      </c>
      <c r="I1084" s="110">
        <f t="shared" si="815"/>
        <v>123.52</v>
      </c>
      <c r="J1084" s="93">
        <f>E1084*0.9</f>
        <v>1.8</v>
      </c>
      <c r="K1084" s="91">
        <f t="shared" si="816"/>
        <v>222.33599999999998</v>
      </c>
      <c r="L1084" s="61">
        <f t="shared" si="817"/>
        <v>235.19599999999997</v>
      </c>
    </row>
    <row r="1085" spans="1:12" x14ac:dyDescent="0.25">
      <c r="A1085" s="19">
        <v>3</v>
      </c>
      <c r="B1085" s="20" t="s">
        <v>1631</v>
      </c>
      <c r="C1085" s="108">
        <v>1</v>
      </c>
      <c r="D1085" s="96">
        <v>0</v>
      </c>
      <c r="E1085" s="102">
        <f>C1085*(1+D1085)</f>
        <v>1</v>
      </c>
      <c r="F1085" s="98" t="s">
        <v>5</v>
      </c>
      <c r="G1085" s="106">
        <v>15.25</v>
      </c>
      <c r="H1085" s="91">
        <f t="shared" si="814"/>
        <v>15.25</v>
      </c>
      <c r="I1085" s="110">
        <f t="shared" si="815"/>
        <v>123.52</v>
      </c>
      <c r="J1085" s="93">
        <f>E1085*1.15</f>
        <v>1.1499999999999999</v>
      </c>
      <c r="K1085" s="91">
        <f t="shared" si="816"/>
        <v>142.04799999999997</v>
      </c>
      <c r="L1085" s="61">
        <f t="shared" si="817"/>
        <v>157.29799999999997</v>
      </c>
    </row>
    <row r="1086" spans="1:12" x14ac:dyDescent="0.25">
      <c r="A1086" s="19">
        <v>4</v>
      </c>
      <c r="B1086" s="20" t="s">
        <v>1632</v>
      </c>
      <c r="C1086" s="108">
        <v>1</v>
      </c>
      <c r="D1086" s="96">
        <v>0</v>
      </c>
      <c r="E1086" s="102">
        <f>C1086*(1+D1086)</f>
        <v>1</v>
      </c>
      <c r="F1086" s="98" t="s">
        <v>5</v>
      </c>
      <c r="G1086" s="106">
        <v>165.11</v>
      </c>
      <c r="H1086" s="91">
        <f t="shared" si="814"/>
        <v>165.11</v>
      </c>
      <c r="I1086" s="110">
        <f t="shared" si="815"/>
        <v>123.52</v>
      </c>
      <c r="J1086" s="93">
        <f>E1086*3</f>
        <v>3</v>
      </c>
      <c r="K1086" s="91">
        <f t="shared" si="816"/>
        <v>370.56</v>
      </c>
      <c r="L1086" s="61">
        <f t="shared" si="817"/>
        <v>535.67000000000007</v>
      </c>
    </row>
    <row r="1087" spans="1:12" x14ac:dyDescent="0.25">
      <c r="A1087" s="19">
        <v>5</v>
      </c>
      <c r="B1087" s="20" t="s">
        <v>1633</v>
      </c>
      <c r="C1087" s="108">
        <v>13</v>
      </c>
      <c r="D1087" s="96">
        <v>0</v>
      </c>
      <c r="E1087" s="102">
        <f t="shared" ref="E1087" si="819">C1087*(1+D1087)</f>
        <v>13</v>
      </c>
      <c r="F1087" s="98" t="s">
        <v>5</v>
      </c>
      <c r="G1087" s="106">
        <v>8.6999999999999993</v>
      </c>
      <c r="H1087" s="91">
        <f t="shared" si="814"/>
        <v>113.1</v>
      </c>
      <c r="I1087" s="110">
        <f t="shared" si="815"/>
        <v>123.52</v>
      </c>
      <c r="J1087" s="93">
        <f>E1087*0.97</f>
        <v>12.61</v>
      </c>
      <c r="K1087" s="91">
        <f t="shared" si="816"/>
        <v>1557.5871999999999</v>
      </c>
      <c r="L1087" s="61">
        <f t="shared" si="817"/>
        <v>1670.6871999999998</v>
      </c>
    </row>
    <row r="1088" spans="1:12" x14ac:dyDescent="0.25">
      <c r="A1088" s="19">
        <v>6</v>
      </c>
      <c r="B1088" s="20" t="s">
        <v>1634</v>
      </c>
      <c r="C1088" s="108">
        <v>40</v>
      </c>
      <c r="D1088" s="96">
        <v>0</v>
      </c>
      <c r="E1088" s="102">
        <f>C1088*(1+D1088)</f>
        <v>40</v>
      </c>
      <c r="F1088" s="98" t="s">
        <v>5</v>
      </c>
      <c r="G1088" s="106">
        <v>12.58</v>
      </c>
      <c r="H1088" s="91">
        <f t="shared" si="814"/>
        <v>503.2</v>
      </c>
      <c r="I1088" s="110">
        <f t="shared" si="815"/>
        <v>123.52</v>
      </c>
      <c r="J1088" s="93">
        <f>E1088*1.02</f>
        <v>40.799999999999997</v>
      </c>
      <c r="K1088" s="91">
        <f t="shared" si="816"/>
        <v>5039.6159999999991</v>
      </c>
      <c r="L1088" s="61">
        <f t="shared" si="817"/>
        <v>5542.8159999999989</v>
      </c>
    </row>
    <row r="1089" spans="1:12" x14ac:dyDescent="0.25">
      <c r="A1089" s="19">
        <v>7</v>
      </c>
      <c r="B1089" s="20" t="s">
        <v>1635</v>
      </c>
      <c r="C1089" s="108">
        <v>38</v>
      </c>
      <c r="D1089" s="96">
        <v>0</v>
      </c>
      <c r="E1089" s="102">
        <f>C1089*(1+D1089)</f>
        <v>38</v>
      </c>
      <c r="F1089" s="98" t="s">
        <v>5</v>
      </c>
      <c r="G1089" s="106">
        <v>16.329999999999998</v>
      </c>
      <c r="H1089" s="91">
        <f t="shared" si="814"/>
        <v>620.54</v>
      </c>
      <c r="I1089" s="110">
        <f t="shared" si="815"/>
        <v>123.52</v>
      </c>
      <c r="J1089" s="93">
        <f>E1089*1.06</f>
        <v>40.28</v>
      </c>
      <c r="K1089" s="91">
        <f t="shared" si="816"/>
        <v>4975.3855999999996</v>
      </c>
      <c r="L1089" s="61">
        <f t="shared" si="817"/>
        <v>5595.9255999999996</v>
      </c>
    </row>
    <row r="1090" spans="1:12" x14ac:dyDescent="0.25">
      <c r="A1090" s="19">
        <v>8</v>
      </c>
      <c r="B1090" s="20" t="s">
        <v>1636</v>
      </c>
      <c r="C1090" s="108">
        <v>42</v>
      </c>
      <c r="D1090" s="96">
        <v>0</v>
      </c>
      <c r="E1090" s="102">
        <f t="shared" ref="E1090" si="820">C1090*(1+D1090)</f>
        <v>42</v>
      </c>
      <c r="F1090" s="98" t="s">
        <v>5</v>
      </c>
      <c r="G1090" s="106">
        <v>21.43</v>
      </c>
      <c r="H1090" s="91">
        <f t="shared" si="814"/>
        <v>900.06</v>
      </c>
      <c r="I1090" s="110">
        <f t="shared" si="815"/>
        <v>123.52</v>
      </c>
      <c r="J1090" s="93">
        <f>E1090*1.1</f>
        <v>46.2</v>
      </c>
      <c r="K1090" s="91">
        <f t="shared" si="816"/>
        <v>5706.6239999999998</v>
      </c>
      <c r="L1090" s="61">
        <f t="shared" si="817"/>
        <v>6606.6839999999993</v>
      </c>
    </row>
    <row r="1091" spans="1:12" x14ac:dyDescent="0.25">
      <c r="A1091" s="19">
        <v>9</v>
      </c>
      <c r="B1091" s="20" t="s">
        <v>1637</v>
      </c>
      <c r="C1091" s="108">
        <v>1</v>
      </c>
      <c r="D1091" s="96">
        <v>0</v>
      </c>
      <c r="E1091" s="102">
        <f>C1091*(1+D1091)</f>
        <v>1</v>
      </c>
      <c r="F1091" s="98" t="s">
        <v>5</v>
      </c>
      <c r="G1091" s="106">
        <v>62.55</v>
      </c>
      <c r="H1091" s="91">
        <f t="shared" si="814"/>
        <v>62.55</v>
      </c>
      <c r="I1091" s="110">
        <f t="shared" si="815"/>
        <v>123.52</v>
      </c>
      <c r="J1091" s="93">
        <f>E1091*2.18</f>
        <v>2.1800000000000002</v>
      </c>
      <c r="K1091" s="91">
        <f t="shared" si="816"/>
        <v>269.27359999999999</v>
      </c>
      <c r="L1091" s="61">
        <f t="shared" si="817"/>
        <v>331.8236</v>
      </c>
    </row>
    <row r="1092" spans="1:12" x14ac:dyDescent="0.25">
      <c r="A1092" s="19">
        <v>10</v>
      </c>
      <c r="B1092" s="20" t="s">
        <v>1638</v>
      </c>
      <c r="C1092" s="108">
        <v>4</v>
      </c>
      <c r="D1092" s="96">
        <v>0</v>
      </c>
      <c r="E1092" s="102">
        <f t="shared" ref="E1092" si="821">C1092*(1+D1092)</f>
        <v>4</v>
      </c>
      <c r="F1092" s="98" t="s">
        <v>5</v>
      </c>
      <c r="G1092" s="106">
        <v>62.55</v>
      </c>
      <c r="H1092" s="91">
        <f t="shared" ref="H1092:H1104" si="822">G1092*E1092</f>
        <v>250.2</v>
      </c>
      <c r="I1092" s="110">
        <f t="shared" ref="I1092:I1104" si="823">L$4</f>
        <v>123.52</v>
      </c>
      <c r="J1092" s="93">
        <f>E1092*2.2</f>
        <v>8.8000000000000007</v>
      </c>
      <c r="K1092" s="91">
        <f t="shared" ref="K1092:K1104" si="824">J1092*I1092</f>
        <v>1086.9760000000001</v>
      </c>
      <c r="L1092" s="61">
        <f t="shared" ref="L1092:L1104" si="825">K1092+H1092</f>
        <v>1337.1760000000002</v>
      </c>
    </row>
    <row r="1093" spans="1:12" x14ac:dyDescent="0.25">
      <c r="A1093" s="19">
        <v>11</v>
      </c>
      <c r="B1093" s="20" t="s">
        <v>1639</v>
      </c>
      <c r="C1093" s="108">
        <v>6</v>
      </c>
      <c r="D1093" s="96">
        <v>0</v>
      </c>
      <c r="E1093" s="102">
        <f>C1093*(1+D1093)</f>
        <v>6</v>
      </c>
      <c r="F1093" s="98" t="s">
        <v>5</v>
      </c>
      <c r="G1093" s="106">
        <v>88.57</v>
      </c>
      <c r="H1093" s="91">
        <f t="shared" si="822"/>
        <v>531.41999999999996</v>
      </c>
      <c r="I1093" s="110">
        <f t="shared" si="823"/>
        <v>123.52</v>
      </c>
      <c r="J1093" s="93">
        <f>E1093*2.26</f>
        <v>13.559999999999999</v>
      </c>
      <c r="K1093" s="91">
        <f t="shared" si="824"/>
        <v>1674.9311999999998</v>
      </c>
      <c r="L1093" s="61">
        <f t="shared" si="825"/>
        <v>2206.3511999999996</v>
      </c>
    </row>
    <row r="1094" spans="1:12" x14ac:dyDescent="0.25">
      <c r="A1094" s="19">
        <v>12</v>
      </c>
      <c r="B1094" s="20" t="s">
        <v>1640</v>
      </c>
      <c r="C1094" s="108">
        <v>1</v>
      </c>
      <c r="D1094" s="96">
        <v>0</v>
      </c>
      <c r="E1094" s="102">
        <f>C1094*(1+D1094)</f>
        <v>1</v>
      </c>
      <c r="F1094" s="98" t="s">
        <v>5</v>
      </c>
      <c r="G1094" s="106">
        <v>108.99</v>
      </c>
      <c r="H1094" s="91">
        <f t="shared" si="822"/>
        <v>108.99</v>
      </c>
      <c r="I1094" s="110">
        <f t="shared" si="823"/>
        <v>123.52</v>
      </c>
      <c r="J1094" s="93">
        <f>E1094*2.3</f>
        <v>2.2999999999999998</v>
      </c>
      <c r="K1094" s="91">
        <f t="shared" si="824"/>
        <v>284.09599999999995</v>
      </c>
      <c r="L1094" s="61">
        <f t="shared" si="825"/>
        <v>393.08599999999996</v>
      </c>
    </row>
    <row r="1095" spans="1:12" x14ac:dyDescent="0.25">
      <c r="A1095" s="19">
        <v>13</v>
      </c>
      <c r="B1095" s="20" t="s">
        <v>1641</v>
      </c>
      <c r="C1095" s="108">
        <v>2</v>
      </c>
      <c r="D1095" s="96">
        <v>0</v>
      </c>
      <c r="E1095" s="102">
        <f t="shared" ref="E1095" si="826">C1095*(1+D1095)</f>
        <v>2</v>
      </c>
      <c r="F1095" s="98" t="s">
        <v>5</v>
      </c>
      <c r="G1095" s="106">
        <v>93.74</v>
      </c>
      <c r="H1095" s="91">
        <f t="shared" si="822"/>
        <v>187.48</v>
      </c>
      <c r="I1095" s="110">
        <f t="shared" si="823"/>
        <v>123.52</v>
      </c>
      <c r="J1095" s="93">
        <f>E1095*2.8</f>
        <v>5.6</v>
      </c>
      <c r="K1095" s="91">
        <f t="shared" si="824"/>
        <v>691.71199999999999</v>
      </c>
      <c r="L1095" s="61">
        <f t="shared" si="825"/>
        <v>879.19200000000001</v>
      </c>
    </row>
    <row r="1096" spans="1:12" x14ac:dyDescent="0.25">
      <c r="A1096" s="19">
        <v>14</v>
      </c>
      <c r="B1096" s="20" t="s">
        <v>1642</v>
      </c>
      <c r="C1096" s="108">
        <v>1</v>
      </c>
      <c r="D1096" s="96">
        <v>0</v>
      </c>
      <c r="E1096" s="102">
        <f>C1096*(1+D1096)</f>
        <v>1</v>
      </c>
      <c r="F1096" s="98" t="s">
        <v>5</v>
      </c>
      <c r="G1096" s="106">
        <v>217.61</v>
      </c>
      <c r="H1096" s="91">
        <f t="shared" si="822"/>
        <v>217.61</v>
      </c>
      <c r="I1096" s="110">
        <f t="shared" si="823"/>
        <v>123.52</v>
      </c>
      <c r="J1096" s="93">
        <f>E1096*2.4</f>
        <v>2.4</v>
      </c>
      <c r="K1096" s="91">
        <f t="shared" si="824"/>
        <v>296.44799999999998</v>
      </c>
      <c r="L1096" s="61">
        <f t="shared" si="825"/>
        <v>514.05799999999999</v>
      </c>
    </row>
    <row r="1097" spans="1:12" x14ac:dyDescent="0.25">
      <c r="A1097" s="19">
        <v>15</v>
      </c>
      <c r="B1097" s="20" t="s">
        <v>1643</v>
      </c>
      <c r="C1097" s="108">
        <v>1</v>
      </c>
      <c r="D1097" s="96">
        <v>0</v>
      </c>
      <c r="E1097" s="102">
        <f>C1097*(1+D1097)</f>
        <v>1</v>
      </c>
      <c r="F1097" s="98" t="s">
        <v>5</v>
      </c>
      <c r="G1097" s="106">
        <v>200.53</v>
      </c>
      <c r="H1097" s="91">
        <f t="shared" si="822"/>
        <v>200.53</v>
      </c>
      <c r="I1097" s="110">
        <f t="shared" si="823"/>
        <v>123.52</v>
      </c>
      <c r="J1097" s="93">
        <f>E1097*2.95</f>
        <v>2.95</v>
      </c>
      <c r="K1097" s="91">
        <f t="shared" si="824"/>
        <v>364.38400000000001</v>
      </c>
      <c r="L1097" s="61">
        <f t="shared" si="825"/>
        <v>564.91399999999999</v>
      </c>
    </row>
    <row r="1098" spans="1:12" x14ac:dyDescent="0.25">
      <c r="A1098" s="19">
        <v>16</v>
      </c>
      <c r="B1098" s="20" t="s">
        <v>1644</v>
      </c>
      <c r="C1098" s="108">
        <v>1</v>
      </c>
      <c r="D1098" s="96">
        <v>0</v>
      </c>
      <c r="E1098" s="102">
        <f t="shared" ref="E1098" si="827">C1098*(1+D1098)</f>
        <v>1</v>
      </c>
      <c r="F1098" s="98" t="s">
        <v>5</v>
      </c>
      <c r="G1098" s="106">
        <v>415.55</v>
      </c>
      <c r="H1098" s="91">
        <f t="shared" si="822"/>
        <v>415.55</v>
      </c>
      <c r="I1098" s="110">
        <f t="shared" si="823"/>
        <v>123.52</v>
      </c>
      <c r="J1098" s="93">
        <f>E1098*3.95</f>
        <v>3.95</v>
      </c>
      <c r="K1098" s="91">
        <f t="shared" si="824"/>
        <v>487.904</v>
      </c>
      <c r="L1098" s="61">
        <f t="shared" si="825"/>
        <v>903.45399999999995</v>
      </c>
    </row>
    <row r="1099" spans="1:12" x14ac:dyDescent="0.25">
      <c r="A1099" s="19">
        <v>17</v>
      </c>
      <c r="B1099" s="20" t="s">
        <v>1645</v>
      </c>
      <c r="C1099" s="108">
        <v>1</v>
      </c>
      <c r="D1099" s="96">
        <v>0</v>
      </c>
      <c r="E1099" s="102">
        <f>C1099*(1+D1099)</f>
        <v>1</v>
      </c>
      <c r="F1099" s="98" t="s">
        <v>5</v>
      </c>
      <c r="G1099" s="106">
        <v>570.67999999999995</v>
      </c>
      <c r="H1099" s="91">
        <f t="shared" si="822"/>
        <v>570.67999999999995</v>
      </c>
      <c r="I1099" s="110">
        <f t="shared" si="823"/>
        <v>123.52</v>
      </c>
      <c r="J1099" s="93">
        <f>E1099*4</f>
        <v>4</v>
      </c>
      <c r="K1099" s="91">
        <f t="shared" si="824"/>
        <v>494.08</v>
      </c>
      <c r="L1099" s="61">
        <f t="shared" si="825"/>
        <v>1064.76</v>
      </c>
    </row>
    <row r="1100" spans="1:12" x14ac:dyDescent="0.25">
      <c r="A1100" s="19">
        <v>18</v>
      </c>
      <c r="B1100" s="20" t="s">
        <v>1646</v>
      </c>
      <c r="C1100" s="108">
        <v>1</v>
      </c>
      <c r="D1100" s="96">
        <v>0</v>
      </c>
      <c r="E1100" s="102">
        <f>C1100*(1+D1100)</f>
        <v>1</v>
      </c>
      <c r="F1100" s="98" t="s">
        <v>5</v>
      </c>
      <c r="G1100" s="106">
        <v>588.41999999999996</v>
      </c>
      <c r="H1100" s="91">
        <f t="shared" si="822"/>
        <v>588.41999999999996</v>
      </c>
      <c r="I1100" s="110">
        <f t="shared" si="823"/>
        <v>123.52</v>
      </c>
      <c r="J1100" s="93">
        <f>E1100*4</f>
        <v>4</v>
      </c>
      <c r="K1100" s="91">
        <f t="shared" si="824"/>
        <v>494.08</v>
      </c>
      <c r="L1100" s="61">
        <f t="shared" si="825"/>
        <v>1082.5</v>
      </c>
    </row>
    <row r="1101" spans="1:12" x14ac:dyDescent="0.25">
      <c r="A1101" s="19">
        <v>19</v>
      </c>
      <c r="B1101" s="20" t="s">
        <v>1647</v>
      </c>
      <c r="C1101" s="108">
        <v>1</v>
      </c>
      <c r="D1101" s="96">
        <v>0</v>
      </c>
      <c r="E1101" s="102">
        <f t="shared" ref="E1101" si="828">C1101*(1+D1101)</f>
        <v>1</v>
      </c>
      <c r="F1101" s="98" t="s">
        <v>5</v>
      </c>
      <c r="G1101" s="106">
        <v>605.47</v>
      </c>
      <c r="H1101" s="91">
        <f t="shared" si="822"/>
        <v>605.47</v>
      </c>
      <c r="I1101" s="110">
        <f t="shared" si="823"/>
        <v>123.52</v>
      </c>
      <c r="J1101" s="93">
        <f>E1101*4</f>
        <v>4</v>
      </c>
      <c r="K1101" s="91">
        <f t="shared" si="824"/>
        <v>494.08</v>
      </c>
      <c r="L1101" s="61">
        <f t="shared" si="825"/>
        <v>1099.55</v>
      </c>
    </row>
    <row r="1102" spans="1:12" x14ac:dyDescent="0.25">
      <c r="A1102" s="19">
        <v>20</v>
      </c>
      <c r="B1102" s="20" t="s">
        <v>1648</v>
      </c>
      <c r="C1102" s="108">
        <v>1</v>
      </c>
      <c r="D1102" s="96">
        <v>0</v>
      </c>
      <c r="E1102" s="102">
        <f>C1102*(1+D1102)</f>
        <v>1</v>
      </c>
      <c r="F1102" s="98" t="s">
        <v>5</v>
      </c>
      <c r="G1102" s="106">
        <v>814.59</v>
      </c>
      <c r="H1102" s="91">
        <f t="shared" si="822"/>
        <v>814.59</v>
      </c>
      <c r="I1102" s="110">
        <f t="shared" si="823"/>
        <v>123.52</v>
      </c>
      <c r="J1102" s="93">
        <f>E1102*4</f>
        <v>4</v>
      </c>
      <c r="K1102" s="91">
        <f t="shared" si="824"/>
        <v>494.08</v>
      </c>
      <c r="L1102" s="61">
        <f t="shared" si="825"/>
        <v>1308.67</v>
      </c>
    </row>
    <row r="1103" spans="1:12" x14ac:dyDescent="0.25">
      <c r="A1103" s="19">
        <v>21</v>
      </c>
      <c r="B1103" s="20" t="s">
        <v>1649</v>
      </c>
      <c r="C1103" s="108">
        <v>1</v>
      </c>
      <c r="D1103" s="96">
        <v>0</v>
      </c>
      <c r="E1103" s="102">
        <f>C1103*(1+D1103)</f>
        <v>1</v>
      </c>
      <c r="F1103" s="98" t="s">
        <v>5</v>
      </c>
      <c r="G1103" s="106">
        <v>630.97</v>
      </c>
      <c r="H1103" s="91">
        <f t="shared" si="822"/>
        <v>630.97</v>
      </c>
      <c r="I1103" s="110">
        <f t="shared" si="823"/>
        <v>123.52</v>
      </c>
      <c r="J1103" s="93">
        <f>E1103*4</f>
        <v>4</v>
      </c>
      <c r="K1103" s="91">
        <f t="shared" si="824"/>
        <v>494.08</v>
      </c>
      <c r="L1103" s="61">
        <f t="shared" si="825"/>
        <v>1125.05</v>
      </c>
    </row>
    <row r="1104" spans="1:12" x14ac:dyDescent="0.25">
      <c r="A1104" s="19">
        <v>22</v>
      </c>
      <c r="B1104" s="20" t="s">
        <v>1650</v>
      </c>
      <c r="C1104" s="108">
        <v>1</v>
      </c>
      <c r="D1104" s="96">
        <v>0</v>
      </c>
      <c r="E1104" s="102">
        <f t="shared" ref="E1104" si="829">C1104*(1+D1104)</f>
        <v>1</v>
      </c>
      <c r="F1104" s="98" t="s">
        <v>5</v>
      </c>
      <c r="G1104" s="106">
        <v>680.95</v>
      </c>
      <c r="H1104" s="91">
        <f t="shared" si="822"/>
        <v>680.95</v>
      </c>
      <c r="I1104" s="110">
        <f t="shared" si="823"/>
        <v>123.52</v>
      </c>
      <c r="J1104" s="93">
        <f t="shared" ref="J1104" si="830">E1104*4.5</f>
        <v>4.5</v>
      </c>
      <c r="K1104" s="91">
        <f t="shared" si="824"/>
        <v>555.84</v>
      </c>
      <c r="L1104" s="61">
        <f t="shared" si="825"/>
        <v>1236.79</v>
      </c>
    </row>
    <row r="1105" spans="1:12" ht="16.5" thickBot="1" x14ac:dyDescent="0.3">
      <c r="A1105" s="19"/>
      <c r="B1105" s="20"/>
      <c r="C1105" s="108"/>
      <c r="D1105" s="96"/>
      <c r="E1105" s="102"/>
      <c r="F1105" s="98"/>
      <c r="G1105" s="90"/>
      <c r="H1105" s="91"/>
      <c r="I1105" s="110"/>
      <c r="J1105" s="93"/>
      <c r="K1105" s="91"/>
      <c r="L1105" s="61"/>
    </row>
    <row r="1106" spans="1:12" ht="15.75" customHeight="1" thickBot="1" x14ac:dyDescent="0.3">
      <c r="A1106" s="145" t="s">
        <v>587</v>
      </c>
      <c r="B1106" s="146"/>
      <c r="C1106" s="108"/>
      <c r="D1106" s="96"/>
      <c r="E1106" s="102"/>
      <c r="F1106" s="98"/>
      <c r="G1106" s="99"/>
      <c r="H1106" s="99"/>
      <c r="I1106" s="100"/>
      <c r="J1106" s="101"/>
      <c r="K1106" s="92"/>
      <c r="L1106" s="30"/>
    </row>
    <row r="1107" spans="1:12" x14ac:dyDescent="0.25">
      <c r="A1107" s="19">
        <v>1</v>
      </c>
      <c r="B1107" s="20" t="s">
        <v>1651</v>
      </c>
      <c r="C1107" s="108">
        <v>9</v>
      </c>
      <c r="D1107" s="96">
        <v>0</v>
      </c>
      <c r="E1107" s="102">
        <f t="shared" ref="E1107:E1120" si="831">C1107*(1+D1107)</f>
        <v>9</v>
      </c>
      <c r="F1107" s="98" t="s">
        <v>5</v>
      </c>
      <c r="G1107" s="106">
        <v>7.53</v>
      </c>
      <c r="H1107" s="91">
        <f t="shared" ref="H1107:H1110" si="832">G1107*E1107</f>
        <v>67.77</v>
      </c>
      <c r="I1107" s="110">
        <f t="shared" ref="I1107:I1110" si="833">L$4</f>
        <v>123.52</v>
      </c>
      <c r="J1107" s="93">
        <f t="shared" ref="J1107" si="834">E1107*2</f>
        <v>18</v>
      </c>
      <c r="K1107" s="91">
        <f t="shared" ref="K1107:K1110" si="835">J1107*I1107</f>
        <v>2223.36</v>
      </c>
      <c r="L1107" s="61">
        <f t="shared" ref="L1107:L1110" si="836">K1107+H1107</f>
        <v>2291.13</v>
      </c>
    </row>
    <row r="1108" spans="1:12" x14ac:dyDescent="0.25">
      <c r="A1108" s="19">
        <v>2</v>
      </c>
      <c r="B1108" s="20" t="s">
        <v>1652</v>
      </c>
      <c r="C1108" s="108">
        <v>4</v>
      </c>
      <c r="D1108" s="96">
        <v>0</v>
      </c>
      <c r="E1108" s="102">
        <f t="shared" si="831"/>
        <v>4</v>
      </c>
      <c r="F1108" s="98" t="s">
        <v>5</v>
      </c>
      <c r="G1108" s="106">
        <v>14.57</v>
      </c>
      <c r="H1108" s="91">
        <f t="shared" si="832"/>
        <v>58.28</v>
      </c>
      <c r="I1108" s="110">
        <f t="shared" si="833"/>
        <v>123.52</v>
      </c>
      <c r="J1108" s="93">
        <f>E1108*0.66</f>
        <v>2.64</v>
      </c>
      <c r="K1108" s="91">
        <f t="shared" si="835"/>
        <v>326.09280000000001</v>
      </c>
      <c r="L1108" s="61">
        <f t="shared" si="836"/>
        <v>384.37279999999998</v>
      </c>
    </row>
    <row r="1109" spans="1:12" x14ac:dyDescent="0.25">
      <c r="A1109" s="19">
        <v>3</v>
      </c>
      <c r="B1109" s="20" t="s">
        <v>1653</v>
      </c>
      <c r="C1109" s="108">
        <v>6</v>
      </c>
      <c r="D1109" s="96">
        <v>0</v>
      </c>
      <c r="E1109" s="102">
        <f t="shared" si="831"/>
        <v>6</v>
      </c>
      <c r="F1109" s="98" t="s">
        <v>5</v>
      </c>
      <c r="G1109" s="106">
        <v>19.52</v>
      </c>
      <c r="H1109" s="91">
        <f t="shared" si="832"/>
        <v>117.12</v>
      </c>
      <c r="I1109" s="110">
        <f t="shared" si="833"/>
        <v>123.52</v>
      </c>
      <c r="J1109" s="93">
        <f>E1109*0.66</f>
        <v>3.96</v>
      </c>
      <c r="K1109" s="91">
        <f t="shared" si="835"/>
        <v>489.13919999999996</v>
      </c>
      <c r="L1109" s="61">
        <f t="shared" si="836"/>
        <v>606.25919999999996</v>
      </c>
    </row>
    <row r="1110" spans="1:12" x14ac:dyDescent="0.25">
      <c r="A1110" s="19">
        <v>4</v>
      </c>
      <c r="B1110" s="20" t="s">
        <v>1654</v>
      </c>
      <c r="C1110" s="108">
        <v>1</v>
      </c>
      <c r="D1110" s="96">
        <v>0</v>
      </c>
      <c r="E1110" s="102">
        <f t="shared" si="831"/>
        <v>1</v>
      </c>
      <c r="F1110" s="98" t="s">
        <v>5</v>
      </c>
      <c r="G1110" s="106">
        <v>22.59</v>
      </c>
      <c r="H1110" s="91">
        <f t="shared" si="832"/>
        <v>22.59</v>
      </c>
      <c r="I1110" s="110">
        <f t="shared" si="833"/>
        <v>123.52</v>
      </c>
      <c r="J1110" s="93">
        <f>E1110*0.74</f>
        <v>0.74</v>
      </c>
      <c r="K1110" s="91">
        <f t="shared" si="835"/>
        <v>91.404799999999994</v>
      </c>
      <c r="L1110" s="61">
        <f t="shared" si="836"/>
        <v>113.9948</v>
      </c>
    </row>
    <row r="1111" spans="1:12" x14ac:dyDescent="0.25">
      <c r="A1111" s="19">
        <v>5</v>
      </c>
      <c r="B1111" s="20" t="s">
        <v>1655</v>
      </c>
      <c r="C1111" s="108">
        <v>1</v>
      </c>
      <c r="D1111" s="96">
        <v>0</v>
      </c>
      <c r="E1111" s="102">
        <f t="shared" si="831"/>
        <v>1</v>
      </c>
      <c r="F1111" s="98" t="s">
        <v>5</v>
      </c>
      <c r="G1111" s="106">
        <v>27.62</v>
      </c>
      <c r="H1111" s="91">
        <f t="shared" ref="H1111:H1120" si="837">G1111*E1111</f>
        <v>27.62</v>
      </c>
      <c r="I1111" s="110">
        <f t="shared" ref="I1111:I1120" si="838">L$4</f>
        <v>123.52</v>
      </c>
      <c r="J1111" s="93">
        <f>E1111*0.68</f>
        <v>0.68</v>
      </c>
      <c r="K1111" s="91">
        <f t="shared" ref="K1111:K1120" si="839">J1111*I1111</f>
        <v>83.993600000000001</v>
      </c>
      <c r="L1111" s="61">
        <f t="shared" ref="L1111:L1120" si="840">K1111+H1111</f>
        <v>111.61360000000001</v>
      </c>
    </row>
    <row r="1112" spans="1:12" x14ac:dyDescent="0.25">
      <c r="A1112" s="19">
        <v>6</v>
      </c>
      <c r="B1112" s="20" t="s">
        <v>1656</v>
      </c>
      <c r="C1112" s="108">
        <v>10</v>
      </c>
      <c r="D1112" s="96">
        <v>0</v>
      </c>
      <c r="E1112" s="102">
        <f t="shared" si="831"/>
        <v>10</v>
      </c>
      <c r="F1112" s="98" t="s">
        <v>5</v>
      </c>
      <c r="G1112" s="106">
        <v>27.62</v>
      </c>
      <c r="H1112" s="91">
        <f t="shared" si="837"/>
        <v>276.2</v>
      </c>
      <c r="I1112" s="110">
        <f t="shared" si="838"/>
        <v>123.52</v>
      </c>
      <c r="J1112" s="93">
        <f>E1112*0.74</f>
        <v>7.4</v>
      </c>
      <c r="K1112" s="91">
        <f t="shared" si="839"/>
        <v>914.048</v>
      </c>
      <c r="L1112" s="61">
        <f t="shared" si="840"/>
        <v>1190.248</v>
      </c>
    </row>
    <row r="1113" spans="1:12" x14ac:dyDescent="0.25">
      <c r="A1113" s="19">
        <v>7</v>
      </c>
      <c r="B1113" s="20" t="s">
        <v>1657</v>
      </c>
      <c r="C1113" s="108">
        <v>10</v>
      </c>
      <c r="D1113" s="96">
        <v>0</v>
      </c>
      <c r="E1113" s="102">
        <f t="shared" si="831"/>
        <v>10</v>
      </c>
      <c r="F1113" s="98" t="s">
        <v>5</v>
      </c>
      <c r="G1113" s="106">
        <v>36.119999999999997</v>
      </c>
      <c r="H1113" s="91">
        <f t="shared" si="837"/>
        <v>361.2</v>
      </c>
      <c r="I1113" s="110">
        <f t="shared" si="838"/>
        <v>123.52</v>
      </c>
      <c r="J1113" s="93">
        <f>E1113*0.78</f>
        <v>7.8000000000000007</v>
      </c>
      <c r="K1113" s="91">
        <f t="shared" si="839"/>
        <v>963.45600000000002</v>
      </c>
      <c r="L1113" s="61">
        <f t="shared" si="840"/>
        <v>1324.6559999999999</v>
      </c>
    </row>
    <row r="1114" spans="1:12" x14ac:dyDescent="0.25">
      <c r="A1114" s="19">
        <v>8</v>
      </c>
      <c r="B1114" s="20" t="s">
        <v>1658</v>
      </c>
      <c r="C1114" s="108">
        <v>3</v>
      </c>
      <c r="D1114" s="96">
        <v>0</v>
      </c>
      <c r="E1114" s="102">
        <f t="shared" si="831"/>
        <v>3</v>
      </c>
      <c r="F1114" s="98" t="s">
        <v>5</v>
      </c>
      <c r="G1114" s="106">
        <v>51.33</v>
      </c>
      <c r="H1114" s="91">
        <f t="shared" si="837"/>
        <v>153.99</v>
      </c>
      <c r="I1114" s="110">
        <f t="shared" si="838"/>
        <v>123.52</v>
      </c>
      <c r="J1114" s="93">
        <f>E1114*1.3</f>
        <v>3.9000000000000004</v>
      </c>
      <c r="K1114" s="91">
        <f t="shared" si="839"/>
        <v>481.72800000000001</v>
      </c>
      <c r="L1114" s="61">
        <f t="shared" si="840"/>
        <v>635.71800000000007</v>
      </c>
    </row>
    <row r="1115" spans="1:12" x14ac:dyDescent="0.25">
      <c r="A1115" s="19">
        <v>9</v>
      </c>
      <c r="B1115" s="20" t="s">
        <v>1659</v>
      </c>
      <c r="C1115" s="108">
        <v>2</v>
      </c>
      <c r="D1115" s="96">
        <v>0</v>
      </c>
      <c r="E1115" s="102">
        <f t="shared" si="831"/>
        <v>2</v>
      </c>
      <c r="F1115" s="98" t="s">
        <v>5</v>
      </c>
      <c r="G1115" s="106">
        <v>94.58</v>
      </c>
      <c r="H1115" s="91">
        <f t="shared" si="837"/>
        <v>189.16</v>
      </c>
      <c r="I1115" s="110">
        <f t="shared" si="838"/>
        <v>123.52</v>
      </c>
      <c r="J1115" s="93">
        <f>E1115*1.35</f>
        <v>2.7</v>
      </c>
      <c r="K1115" s="91">
        <f t="shared" si="839"/>
        <v>333.50400000000002</v>
      </c>
      <c r="L1115" s="61">
        <f t="shared" si="840"/>
        <v>522.66399999999999</v>
      </c>
    </row>
    <row r="1116" spans="1:12" x14ac:dyDescent="0.25">
      <c r="A1116" s="19">
        <v>10</v>
      </c>
      <c r="B1116" s="20" t="s">
        <v>1660</v>
      </c>
      <c r="C1116" s="108">
        <v>2</v>
      </c>
      <c r="D1116" s="96">
        <v>0</v>
      </c>
      <c r="E1116" s="102">
        <f t="shared" si="831"/>
        <v>2</v>
      </c>
      <c r="F1116" s="98" t="s">
        <v>5</v>
      </c>
      <c r="G1116" s="106">
        <v>62.91</v>
      </c>
      <c r="H1116" s="91">
        <f t="shared" si="837"/>
        <v>125.82</v>
      </c>
      <c r="I1116" s="110">
        <f t="shared" si="838"/>
        <v>123.52</v>
      </c>
      <c r="J1116" s="93">
        <f>E1116*1.35</f>
        <v>2.7</v>
      </c>
      <c r="K1116" s="91">
        <f t="shared" si="839"/>
        <v>333.50400000000002</v>
      </c>
      <c r="L1116" s="61">
        <f t="shared" si="840"/>
        <v>459.32400000000001</v>
      </c>
    </row>
    <row r="1117" spans="1:12" x14ac:dyDescent="0.25">
      <c r="A1117" s="19">
        <v>11</v>
      </c>
      <c r="B1117" s="20" t="s">
        <v>1661</v>
      </c>
      <c r="C1117" s="108">
        <v>1</v>
      </c>
      <c r="D1117" s="96">
        <v>0</v>
      </c>
      <c r="E1117" s="102">
        <f t="shared" si="831"/>
        <v>1</v>
      </c>
      <c r="F1117" s="98" t="s">
        <v>5</v>
      </c>
      <c r="G1117" s="106">
        <v>57.69</v>
      </c>
      <c r="H1117" s="91">
        <f t="shared" si="837"/>
        <v>57.69</v>
      </c>
      <c r="I1117" s="110">
        <f t="shared" si="838"/>
        <v>123.52</v>
      </c>
      <c r="J1117" s="93">
        <f>E1117*1.35</f>
        <v>1.35</v>
      </c>
      <c r="K1117" s="91">
        <f t="shared" si="839"/>
        <v>166.75200000000001</v>
      </c>
      <c r="L1117" s="61">
        <f t="shared" si="840"/>
        <v>224.44200000000001</v>
      </c>
    </row>
    <row r="1118" spans="1:12" x14ac:dyDescent="0.25">
      <c r="A1118" s="19">
        <v>12</v>
      </c>
      <c r="B1118" s="20" t="s">
        <v>1662</v>
      </c>
      <c r="C1118" s="108">
        <v>1</v>
      </c>
      <c r="D1118" s="96">
        <v>0</v>
      </c>
      <c r="E1118" s="102">
        <f t="shared" si="831"/>
        <v>1</v>
      </c>
      <c r="F1118" s="98" t="s">
        <v>5</v>
      </c>
      <c r="G1118" s="106">
        <v>174.8</v>
      </c>
      <c r="H1118" s="91">
        <f t="shared" si="837"/>
        <v>174.8</v>
      </c>
      <c r="I1118" s="110">
        <f t="shared" si="838"/>
        <v>123.52</v>
      </c>
      <c r="J1118" s="93">
        <f>E1118*1.9</f>
        <v>1.9</v>
      </c>
      <c r="K1118" s="91">
        <f t="shared" si="839"/>
        <v>234.68799999999999</v>
      </c>
      <c r="L1118" s="61">
        <f t="shared" si="840"/>
        <v>409.488</v>
      </c>
    </row>
    <row r="1119" spans="1:12" x14ac:dyDescent="0.25">
      <c r="A1119" s="19">
        <v>13</v>
      </c>
      <c r="B1119" s="20" t="s">
        <v>1663</v>
      </c>
      <c r="C1119" s="108">
        <v>1</v>
      </c>
      <c r="D1119" s="96">
        <v>0</v>
      </c>
      <c r="E1119" s="102">
        <f t="shared" si="831"/>
        <v>1</v>
      </c>
      <c r="F1119" s="98" t="s">
        <v>5</v>
      </c>
      <c r="G1119" s="106">
        <v>174.8</v>
      </c>
      <c r="H1119" s="91">
        <f t="shared" si="837"/>
        <v>174.8</v>
      </c>
      <c r="I1119" s="110">
        <f t="shared" si="838"/>
        <v>123.52</v>
      </c>
      <c r="J1119" s="93">
        <f>E1119*1.95</f>
        <v>1.95</v>
      </c>
      <c r="K1119" s="91">
        <f t="shared" si="839"/>
        <v>240.86399999999998</v>
      </c>
      <c r="L1119" s="61">
        <f t="shared" si="840"/>
        <v>415.66399999999999</v>
      </c>
    </row>
    <row r="1120" spans="1:12" x14ac:dyDescent="0.25">
      <c r="A1120" s="19">
        <v>14</v>
      </c>
      <c r="B1120" s="20" t="s">
        <v>1664</v>
      </c>
      <c r="C1120" s="108">
        <v>1</v>
      </c>
      <c r="D1120" s="96">
        <v>0</v>
      </c>
      <c r="E1120" s="102">
        <f t="shared" si="831"/>
        <v>1</v>
      </c>
      <c r="F1120" s="98" t="s">
        <v>5</v>
      </c>
      <c r="G1120" s="106">
        <v>316.83999999999997</v>
      </c>
      <c r="H1120" s="91">
        <f t="shared" si="837"/>
        <v>316.83999999999997</v>
      </c>
      <c r="I1120" s="110">
        <f t="shared" si="838"/>
        <v>123.52</v>
      </c>
      <c r="J1120" s="93">
        <f>E1120*2.5</f>
        <v>2.5</v>
      </c>
      <c r="K1120" s="91">
        <f t="shared" si="839"/>
        <v>308.8</v>
      </c>
      <c r="L1120" s="61">
        <f t="shared" si="840"/>
        <v>625.64</v>
      </c>
    </row>
    <row r="1121" spans="1:12" ht="16.5" thickBot="1" x14ac:dyDescent="0.3">
      <c r="A1121" s="19"/>
      <c r="B1121" s="20"/>
      <c r="C1121" s="108"/>
      <c r="D1121" s="96"/>
      <c r="E1121" s="102"/>
      <c r="F1121" s="98"/>
      <c r="G1121" s="90"/>
      <c r="H1121" s="91"/>
      <c r="I1121" s="110"/>
      <c r="J1121" s="93"/>
      <c r="K1121" s="91"/>
      <c r="L1121" s="61"/>
    </row>
    <row r="1122" spans="1:12" ht="16.5" thickBot="1" x14ac:dyDescent="0.3">
      <c r="A1122" s="145" t="s">
        <v>1665</v>
      </c>
      <c r="B1122" s="146"/>
      <c r="C1122" s="108"/>
      <c r="D1122" s="96"/>
      <c r="E1122" s="102"/>
      <c r="F1122" s="98"/>
      <c r="G1122" s="90"/>
      <c r="H1122" s="91"/>
      <c r="I1122" s="110"/>
      <c r="J1122" s="93"/>
      <c r="K1122" s="91"/>
      <c r="L1122" s="61"/>
    </row>
    <row r="1123" spans="1:12" ht="30.75" customHeight="1" x14ac:dyDescent="0.25">
      <c r="A1123" s="147" t="s">
        <v>1846</v>
      </c>
      <c r="B1123" s="148"/>
      <c r="C1123" s="108"/>
      <c r="D1123" s="96"/>
      <c r="E1123" s="102"/>
      <c r="F1123" s="98"/>
      <c r="G1123" s="90"/>
      <c r="H1123" s="91"/>
      <c r="I1123" s="110"/>
      <c r="J1123" s="93"/>
      <c r="K1123" s="91"/>
      <c r="L1123" s="61"/>
    </row>
    <row r="1124" spans="1:12" x14ac:dyDescent="0.25">
      <c r="A1124" s="19">
        <v>1</v>
      </c>
      <c r="B1124" s="20" t="s">
        <v>1666</v>
      </c>
      <c r="C1124" s="108">
        <v>252</v>
      </c>
      <c r="D1124" s="96">
        <v>0.1</v>
      </c>
      <c r="E1124" s="97">
        <f t="shared" ref="E1124:E1126" si="841">C1124*(1+D1124)</f>
        <v>277.20000000000005</v>
      </c>
      <c r="F1124" s="98" t="s">
        <v>6</v>
      </c>
      <c r="G1124" s="106">
        <v>23.843399999999999</v>
      </c>
      <c r="H1124" s="91">
        <f t="shared" ref="H1124:H1126" si="842">G1124*E1124</f>
        <v>6609.3904800000009</v>
      </c>
      <c r="I1124" s="110">
        <f t="shared" ref="I1124:I1126" si="843">L$4</f>
        <v>123.52</v>
      </c>
      <c r="J1124" s="93">
        <f>E1124*0.2</f>
        <v>55.440000000000012</v>
      </c>
      <c r="K1124" s="91">
        <f t="shared" ref="K1124:K1126" si="844">J1124*I1124</f>
        <v>6847.948800000001</v>
      </c>
      <c r="L1124" s="61">
        <f t="shared" ref="L1124:L1126" si="845">K1124+H1124</f>
        <v>13457.339280000002</v>
      </c>
    </row>
    <row r="1125" spans="1:12" x14ac:dyDescent="0.25">
      <c r="A1125" s="19">
        <v>2</v>
      </c>
      <c r="B1125" s="20" t="s">
        <v>1667</v>
      </c>
      <c r="C1125" s="108">
        <v>162</v>
      </c>
      <c r="D1125" s="96">
        <v>0.1</v>
      </c>
      <c r="E1125" s="97">
        <f t="shared" si="841"/>
        <v>178.20000000000002</v>
      </c>
      <c r="F1125" s="98" t="s">
        <v>6</v>
      </c>
      <c r="G1125" s="106">
        <v>35.42</v>
      </c>
      <c r="H1125" s="91">
        <f t="shared" si="842"/>
        <v>6311.844000000001</v>
      </c>
      <c r="I1125" s="110">
        <f t="shared" si="843"/>
        <v>123.52</v>
      </c>
      <c r="J1125" s="93">
        <f>E1125*0.3</f>
        <v>53.46</v>
      </c>
      <c r="K1125" s="91">
        <f t="shared" si="844"/>
        <v>6603.3792000000003</v>
      </c>
      <c r="L1125" s="61">
        <f t="shared" si="845"/>
        <v>12915.2232</v>
      </c>
    </row>
    <row r="1126" spans="1:12" x14ac:dyDescent="0.25">
      <c r="A1126" s="19">
        <v>3</v>
      </c>
      <c r="B1126" s="20" t="s">
        <v>1668</v>
      </c>
      <c r="C1126" s="108">
        <v>239</v>
      </c>
      <c r="D1126" s="96">
        <v>0.1</v>
      </c>
      <c r="E1126" s="97">
        <f t="shared" si="841"/>
        <v>262.90000000000003</v>
      </c>
      <c r="F1126" s="98" t="s">
        <v>6</v>
      </c>
      <c r="G1126" s="106">
        <v>41.56</v>
      </c>
      <c r="H1126" s="91">
        <f t="shared" si="842"/>
        <v>10926.124000000002</v>
      </c>
      <c r="I1126" s="110">
        <f t="shared" si="843"/>
        <v>123.52</v>
      </c>
      <c r="J1126" s="93">
        <f>E1126*0.3</f>
        <v>78.87</v>
      </c>
      <c r="K1126" s="91">
        <f t="shared" si="844"/>
        <v>9742.0223999999998</v>
      </c>
      <c r="L1126" s="61">
        <f t="shared" si="845"/>
        <v>20668.146400000001</v>
      </c>
    </row>
    <row r="1127" spans="1:12" ht="16.5" thickBot="1" x14ac:dyDescent="0.3">
      <c r="A1127" s="19"/>
      <c r="B1127" s="20"/>
      <c r="C1127" s="108"/>
      <c r="D1127" s="96"/>
      <c r="E1127" s="102"/>
      <c r="F1127" s="98"/>
      <c r="G1127" s="90"/>
      <c r="H1127" s="91"/>
      <c r="I1127" s="110"/>
      <c r="J1127" s="93"/>
      <c r="K1127" s="91"/>
      <c r="L1127" s="61"/>
    </row>
    <row r="1128" spans="1:12" ht="16.5" thickBot="1" x14ac:dyDescent="0.3">
      <c r="A1128" s="145" t="s">
        <v>1669</v>
      </c>
      <c r="B1128" s="146"/>
      <c r="C1128" s="108"/>
      <c r="D1128" s="96"/>
      <c r="E1128" s="102"/>
      <c r="F1128" s="98"/>
      <c r="G1128" s="90"/>
      <c r="H1128" s="91"/>
      <c r="I1128" s="110"/>
      <c r="J1128" s="93"/>
      <c r="K1128" s="91"/>
      <c r="L1128" s="61"/>
    </row>
    <row r="1129" spans="1:12" x14ac:dyDescent="0.25">
      <c r="A1129" s="147" t="s">
        <v>1799</v>
      </c>
      <c r="B1129" s="148"/>
      <c r="C1129" s="108"/>
      <c r="D1129" s="96"/>
      <c r="E1129" s="102"/>
      <c r="F1129" s="98"/>
      <c r="G1129" s="90"/>
      <c r="H1129" s="91"/>
      <c r="I1129" s="110"/>
      <c r="J1129" s="93"/>
      <c r="K1129" s="91"/>
      <c r="L1129" s="61"/>
    </row>
    <row r="1130" spans="1:12" x14ac:dyDescent="0.25">
      <c r="A1130" s="19">
        <v>1</v>
      </c>
      <c r="B1130" s="20" t="s">
        <v>1666</v>
      </c>
      <c r="C1130" s="108">
        <v>252</v>
      </c>
      <c r="D1130" s="96">
        <v>0.1</v>
      </c>
      <c r="E1130" s="97">
        <f t="shared" ref="E1130:E1133" si="846">C1130*(1+D1130)</f>
        <v>277.20000000000005</v>
      </c>
      <c r="F1130" s="98" t="s">
        <v>6</v>
      </c>
      <c r="G1130" s="106">
        <v>1.0349999999999999</v>
      </c>
      <c r="H1130" s="91">
        <f t="shared" ref="H1130:H1131" si="847">G1130*E1130</f>
        <v>286.90200000000004</v>
      </c>
      <c r="I1130" s="92">
        <f t="shared" ref="I1130:I1131" si="848">L$3</f>
        <v>117.68</v>
      </c>
      <c r="J1130" s="93">
        <f>E1130*0.06</f>
        <v>16.632000000000001</v>
      </c>
      <c r="K1130" s="91">
        <f t="shared" ref="K1130:K1131" si="849">J1130*I1130</f>
        <v>1957.2537600000003</v>
      </c>
      <c r="L1130" s="61">
        <f t="shared" ref="L1130:L1131" si="850">K1130+H1130</f>
        <v>2244.1557600000006</v>
      </c>
    </row>
    <row r="1131" spans="1:12" x14ac:dyDescent="0.25">
      <c r="A1131" s="79">
        <v>2</v>
      </c>
      <c r="B1131" s="82" t="s">
        <v>1667</v>
      </c>
      <c r="C1131" s="108">
        <v>162</v>
      </c>
      <c r="D1131" s="96">
        <v>0.1</v>
      </c>
      <c r="E1131" s="97">
        <f t="shared" si="846"/>
        <v>178.20000000000002</v>
      </c>
      <c r="F1131" s="98" t="s">
        <v>6</v>
      </c>
      <c r="G1131" s="106">
        <v>1.3919999999999999</v>
      </c>
      <c r="H1131" s="91">
        <f t="shared" si="847"/>
        <v>248.05440000000002</v>
      </c>
      <c r="I1131" s="92">
        <f t="shared" si="848"/>
        <v>117.68</v>
      </c>
      <c r="J1131" s="93">
        <f>E1131*0.06</f>
        <v>10.692</v>
      </c>
      <c r="K1131" s="91">
        <f t="shared" si="849"/>
        <v>1258.2345600000001</v>
      </c>
      <c r="L1131" s="61">
        <f t="shared" si="850"/>
        <v>1506.2889600000001</v>
      </c>
    </row>
    <row r="1132" spans="1:12" x14ac:dyDescent="0.25">
      <c r="A1132" s="149" t="s">
        <v>1797</v>
      </c>
      <c r="B1132" s="150"/>
      <c r="C1132" s="108"/>
      <c r="D1132" s="96"/>
      <c r="E1132" s="102"/>
      <c r="F1132" s="98"/>
      <c r="G1132" s="90"/>
      <c r="H1132" s="91"/>
      <c r="I1132" s="110"/>
      <c r="J1132" s="93"/>
      <c r="K1132" s="91"/>
      <c r="L1132" s="61"/>
    </row>
    <row r="1133" spans="1:12" x14ac:dyDescent="0.25">
      <c r="A1133" s="19">
        <v>3</v>
      </c>
      <c r="B1133" s="20" t="s">
        <v>1668</v>
      </c>
      <c r="C1133" s="108">
        <v>239</v>
      </c>
      <c r="D1133" s="96">
        <v>0.1</v>
      </c>
      <c r="E1133" s="97">
        <f t="shared" si="846"/>
        <v>262.90000000000003</v>
      </c>
      <c r="F1133" s="98" t="s">
        <v>6</v>
      </c>
      <c r="G1133" s="106">
        <v>1.5720000000000001</v>
      </c>
      <c r="H1133" s="91">
        <f t="shared" ref="H1133" si="851">G1133*E1133</f>
        <v>413.27880000000005</v>
      </c>
      <c r="I1133" s="92">
        <f>L$3</f>
        <v>117.68</v>
      </c>
      <c r="J1133" s="93">
        <f>E1133*0.07</f>
        <v>18.403000000000006</v>
      </c>
      <c r="K1133" s="91">
        <f t="shared" ref="K1133" si="852">J1133*I1133</f>
        <v>2165.6650400000008</v>
      </c>
      <c r="L1133" s="61">
        <f t="shared" ref="L1133" si="853">K1133+H1133</f>
        <v>2578.9438400000008</v>
      </c>
    </row>
    <row r="1134" spans="1:12" ht="16.5" thickBot="1" x14ac:dyDescent="0.3">
      <c r="A1134" s="19"/>
      <c r="B1134" s="20"/>
      <c r="C1134" s="108"/>
      <c r="D1134" s="96"/>
      <c r="E1134" s="102"/>
      <c r="F1134" s="98"/>
      <c r="G1134" s="90"/>
      <c r="H1134" s="91"/>
      <c r="I1134" s="110"/>
      <c r="J1134" s="93"/>
      <c r="K1134" s="91"/>
      <c r="L1134" s="61"/>
    </row>
    <row r="1135" spans="1:12" ht="16.5" thickBot="1" x14ac:dyDescent="0.3">
      <c r="A1135" s="145" t="s">
        <v>1670</v>
      </c>
      <c r="B1135" s="146"/>
      <c r="C1135" s="108"/>
      <c r="D1135" s="96"/>
      <c r="E1135" s="102"/>
      <c r="F1135" s="98"/>
      <c r="G1135" s="90"/>
      <c r="H1135" s="91"/>
      <c r="I1135" s="110"/>
      <c r="J1135" s="93"/>
      <c r="K1135" s="91"/>
      <c r="L1135" s="61"/>
    </row>
    <row r="1136" spans="1:12" ht="16.5" thickBot="1" x14ac:dyDescent="0.3">
      <c r="A1136" s="145" t="s">
        <v>34</v>
      </c>
      <c r="B1136" s="146"/>
      <c r="C1136" s="108"/>
      <c r="D1136" s="96"/>
      <c r="E1136" s="102"/>
      <c r="F1136" s="98"/>
      <c r="G1136" s="90"/>
      <c r="H1136" s="91"/>
      <c r="I1136" s="110"/>
      <c r="J1136" s="93"/>
      <c r="K1136" s="91"/>
      <c r="L1136" s="61"/>
    </row>
    <row r="1137" spans="1:12" x14ac:dyDescent="0.25">
      <c r="A1137" s="19">
        <v>1</v>
      </c>
      <c r="B1137" s="20" t="s">
        <v>1671</v>
      </c>
      <c r="C1137" s="108">
        <v>21</v>
      </c>
      <c r="D1137" s="96">
        <v>0</v>
      </c>
      <c r="E1137" s="102">
        <f t="shared" ref="E1137:E1140" si="854">C1137*(1+D1137)</f>
        <v>21</v>
      </c>
      <c r="F1137" s="98" t="s">
        <v>5</v>
      </c>
      <c r="G1137" s="106">
        <v>109.43</v>
      </c>
      <c r="H1137" s="91">
        <f t="shared" ref="H1137:H1140" si="855">G1137*E1137</f>
        <v>2298.0300000000002</v>
      </c>
      <c r="I1137" s="110">
        <f t="shared" ref="I1137:I1140" si="856">L$4</f>
        <v>123.52</v>
      </c>
      <c r="J1137" s="93">
        <f>E1137*2</f>
        <v>42</v>
      </c>
      <c r="K1137" s="91">
        <f t="shared" ref="K1137:K1140" si="857">J1137*I1137</f>
        <v>5187.84</v>
      </c>
      <c r="L1137" s="61">
        <f t="shared" ref="L1137:L1140" si="858">K1137+H1137</f>
        <v>7485.8700000000008</v>
      </c>
    </row>
    <row r="1138" spans="1:12" x14ac:dyDescent="0.25">
      <c r="A1138" s="19">
        <v>2</v>
      </c>
      <c r="B1138" s="20" t="s">
        <v>1672</v>
      </c>
      <c r="C1138" s="108">
        <v>6</v>
      </c>
      <c r="D1138" s="96">
        <v>0</v>
      </c>
      <c r="E1138" s="102">
        <f t="shared" si="854"/>
        <v>6</v>
      </c>
      <c r="F1138" s="98" t="s">
        <v>5</v>
      </c>
      <c r="G1138" s="106">
        <v>325.45</v>
      </c>
      <c r="H1138" s="91">
        <f t="shared" si="855"/>
        <v>1952.6999999999998</v>
      </c>
      <c r="I1138" s="110">
        <f t="shared" si="856"/>
        <v>123.52</v>
      </c>
      <c r="J1138" s="93">
        <f>E1138*3</f>
        <v>18</v>
      </c>
      <c r="K1138" s="91">
        <f t="shared" si="857"/>
        <v>2223.36</v>
      </c>
      <c r="L1138" s="61">
        <f t="shared" si="858"/>
        <v>4176.0599999999995</v>
      </c>
    </row>
    <row r="1139" spans="1:12" x14ac:dyDescent="0.25">
      <c r="A1139" s="19">
        <v>3</v>
      </c>
      <c r="B1139" s="20" t="s">
        <v>1673</v>
      </c>
      <c r="C1139" s="108">
        <v>7</v>
      </c>
      <c r="D1139" s="96">
        <v>0</v>
      </c>
      <c r="E1139" s="102">
        <f t="shared" si="854"/>
        <v>7</v>
      </c>
      <c r="F1139" s="98" t="s">
        <v>5</v>
      </c>
      <c r="G1139" s="106">
        <v>759.66</v>
      </c>
      <c r="H1139" s="91">
        <f t="shared" si="855"/>
        <v>5317.62</v>
      </c>
      <c r="I1139" s="110">
        <f t="shared" si="856"/>
        <v>123.52</v>
      </c>
      <c r="J1139" s="93">
        <f>E1139*3.9</f>
        <v>27.3</v>
      </c>
      <c r="K1139" s="91">
        <f t="shared" si="857"/>
        <v>3372.096</v>
      </c>
      <c r="L1139" s="61">
        <f t="shared" si="858"/>
        <v>8689.7160000000003</v>
      </c>
    </row>
    <row r="1140" spans="1:12" x14ac:dyDescent="0.25">
      <c r="A1140" s="19">
        <v>4</v>
      </c>
      <c r="B1140" s="20" t="s">
        <v>1674</v>
      </c>
      <c r="C1140" s="108">
        <v>1</v>
      </c>
      <c r="D1140" s="96">
        <v>0</v>
      </c>
      <c r="E1140" s="102">
        <f t="shared" si="854"/>
        <v>1</v>
      </c>
      <c r="F1140" s="98" t="s">
        <v>5</v>
      </c>
      <c r="G1140" s="106">
        <v>353.5</v>
      </c>
      <c r="H1140" s="91">
        <f t="shared" si="855"/>
        <v>353.5</v>
      </c>
      <c r="I1140" s="110">
        <f t="shared" si="856"/>
        <v>123.52</v>
      </c>
      <c r="J1140" s="93">
        <f>E1140*2</f>
        <v>2</v>
      </c>
      <c r="K1140" s="91">
        <f t="shared" si="857"/>
        <v>247.04</v>
      </c>
      <c r="L1140" s="61">
        <f t="shared" si="858"/>
        <v>600.54</v>
      </c>
    </row>
    <row r="1141" spans="1:12" ht="16.5" thickBot="1" x14ac:dyDescent="0.3">
      <c r="A1141" s="19"/>
      <c r="B1141" s="20"/>
      <c r="C1141" s="108"/>
      <c r="D1141" s="96"/>
      <c r="E1141" s="102"/>
      <c r="F1141" s="98"/>
      <c r="G1141" s="90"/>
      <c r="H1141" s="91"/>
      <c r="I1141" s="110"/>
      <c r="J1141" s="93"/>
      <c r="K1141" s="91"/>
      <c r="L1141" s="61"/>
    </row>
    <row r="1142" spans="1:12" ht="16.5" thickBot="1" x14ac:dyDescent="0.3">
      <c r="A1142" s="145" t="s">
        <v>1571</v>
      </c>
      <c r="B1142" s="146"/>
      <c r="C1142" s="108"/>
      <c r="D1142" s="96"/>
      <c r="E1142" s="102"/>
      <c r="F1142" s="98"/>
      <c r="G1142" s="90"/>
      <c r="H1142" s="91"/>
      <c r="I1142" s="110"/>
      <c r="J1142" s="93"/>
      <c r="K1142" s="91"/>
      <c r="L1142" s="61"/>
    </row>
    <row r="1143" spans="1:12" x14ac:dyDescent="0.25">
      <c r="A1143" s="19">
        <v>1</v>
      </c>
      <c r="B1143" s="20" t="s">
        <v>1675</v>
      </c>
      <c r="C1143" s="108">
        <v>1</v>
      </c>
      <c r="D1143" s="96">
        <v>0</v>
      </c>
      <c r="E1143" s="102">
        <f t="shared" ref="E1143:E1145" si="859">C1143*(1+D1143)</f>
        <v>1</v>
      </c>
      <c r="F1143" s="98" t="s">
        <v>5</v>
      </c>
      <c r="G1143" s="106">
        <v>2705.93</v>
      </c>
      <c r="H1143" s="91">
        <f t="shared" ref="H1143:H1145" si="860">G1143*E1143</f>
        <v>2705.93</v>
      </c>
      <c r="I1143" s="110">
        <f t="shared" ref="I1143:I1145" si="861">L$4</f>
        <v>123.52</v>
      </c>
      <c r="J1143" s="93">
        <f>E1143*5.85</f>
        <v>5.85</v>
      </c>
      <c r="K1143" s="91">
        <f t="shared" ref="K1143:K1145" si="862">J1143*I1143</f>
        <v>722.59199999999998</v>
      </c>
      <c r="L1143" s="61">
        <f t="shared" ref="L1143:L1145" si="863">K1143+H1143</f>
        <v>3428.5219999999999</v>
      </c>
    </row>
    <row r="1144" spans="1:12" x14ac:dyDescent="0.25">
      <c r="A1144" s="19">
        <v>2</v>
      </c>
      <c r="B1144" s="20" t="s">
        <v>1676</v>
      </c>
      <c r="C1144" s="108">
        <v>2</v>
      </c>
      <c r="D1144" s="96">
        <v>0</v>
      </c>
      <c r="E1144" s="102">
        <f t="shared" si="859"/>
        <v>2</v>
      </c>
      <c r="F1144" s="98" t="s">
        <v>5</v>
      </c>
      <c r="G1144" s="106">
        <v>680.95</v>
      </c>
      <c r="H1144" s="91">
        <f t="shared" si="860"/>
        <v>1361.9</v>
      </c>
      <c r="I1144" s="110">
        <f t="shared" si="861"/>
        <v>123.52</v>
      </c>
      <c r="J1144" s="93">
        <f t="shared" ref="J1144:J1145" si="864">E1144*4.5</f>
        <v>9</v>
      </c>
      <c r="K1144" s="91">
        <f t="shared" si="862"/>
        <v>1111.68</v>
      </c>
      <c r="L1144" s="61">
        <f t="shared" si="863"/>
        <v>2473.58</v>
      </c>
    </row>
    <row r="1145" spans="1:12" x14ac:dyDescent="0.25">
      <c r="A1145" s="19">
        <v>3</v>
      </c>
      <c r="B1145" s="20" t="s">
        <v>1677</v>
      </c>
      <c r="C1145" s="108">
        <v>2</v>
      </c>
      <c r="D1145" s="96">
        <v>0</v>
      </c>
      <c r="E1145" s="102">
        <f t="shared" si="859"/>
        <v>2</v>
      </c>
      <c r="F1145" s="98" t="s">
        <v>5</v>
      </c>
      <c r="G1145" s="106">
        <v>1259.79</v>
      </c>
      <c r="H1145" s="91">
        <f t="shared" si="860"/>
        <v>2519.58</v>
      </c>
      <c r="I1145" s="110">
        <f t="shared" si="861"/>
        <v>123.52</v>
      </c>
      <c r="J1145" s="93">
        <f t="shared" si="864"/>
        <v>9</v>
      </c>
      <c r="K1145" s="91">
        <f t="shared" si="862"/>
        <v>1111.68</v>
      </c>
      <c r="L1145" s="61">
        <f t="shared" si="863"/>
        <v>3631.26</v>
      </c>
    </row>
    <row r="1146" spans="1:12" ht="16.5" thickBot="1" x14ac:dyDescent="0.3">
      <c r="A1146" s="19"/>
      <c r="B1146" s="20"/>
      <c r="C1146" s="108"/>
      <c r="D1146" s="96"/>
      <c r="E1146" s="102"/>
      <c r="F1146" s="98"/>
      <c r="G1146" s="90"/>
      <c r="H1146" s="91"/>
      <c r="I1146" s="110"/>
      <c r="J1146" s="93"/>
      <c r="K1146" s="91"/>
      <c r="L1146" s="61"/>
    </row>
    <row r="1147" spans="1:12" ht="16.5" thickBot="1" x14ac:dyDescent="0.3">
      <c r="A1147" s="145" t="s">
        <v>587</v>
      </c>
      <c r="B1147" s="146"/>
      <c r="C1147" s="108"/>
      <c r="D1147" s="96"/>
      <c r="E1147" s="102"/>
      <c r="F1147" s="98"/>
      <c r="G1147" s="90"/>
      <c r="H1147" s="91"/>
      <c r="I1147" s="110"/>
      <c r="J1147" s="93"/>
      <c r="K1147" s="91"/>
      <c r="L1147" s="61"/>
    </row>
    <row r="1148" spans="1:12" x14ac:dyDescent="0.25">
      <c r="A1148" s="19">
        <v>1</v>
      </c>
      <c r="B1148" s="20" t="s">
        <v>1678</v>
      </c>
      <c r="C1148" s="108">
        <v>1</v>
      </c>
      <c r="D1148" s="96">
        <v>0</v>
      </c>
      <c r="E1148" s="102">
        <f t="shared" ref="E1148:E1150" si="865">C1148*(1+D1148)</f>
        <v>1</v>
      </c>
      <c r="F1148" s="98" t="s">
        <v>5</v>
      </c>
      <c r="G1148" s="106">
        <v>316.83999999999997</v>
      </c>
      <c r="H1148" s="91">
        <f t="shared" ref="H1148" si="866">G1148*E1148</f>
        <v>316.83999999999997</v>
      </c>
      <c r="I1148" s="110">
        <f t="shared" ref="I1148" si="867">L$4</f>
        <v>123.52</v>
      </c>
      <c r="J1148" s="93">
        <f>E1148*2.5</f>
        <v>2.5</v>
      </c>
      <c r="K1148" s="91">
        <f t="shared" ref="K1148" si="868">J1148*I1148</f>
        <v>308.8</v>
      </c>
      <c r="L1148" s="61">
        <f t="shared" ref="L1148" si="869">K1148+H1148</f>
        <v>625.64</v>
      </c>
    </row>
    <row r="1149" spans="1:12" x14ac:dyDescent="0.25">
      <c r="A1149" s="19">
        <v>2</v>
      </c>
      <c r="B1149" s="20" t="s">
        <v>1679</v>
      </c>
      <c r="C1149" s="108">
        <v>1</v>
      </c>
      <c r="D1149" s="96">
        <v>0</v>
      </c>
      <c r="E1149" s="102">
        <f t="shared" si="865"/>
        <v>1</v>
      </c>
      <c r="F1149" s="98" t="s">
        <v>5</v>
      </c>
      <c r="G1149" s="106">
        <v>658.88</v>
      </c>
      <c r="H1149" s="91">
        <f t="shared" ref="H1149:H1150" si="870">G1149*E1149</f>
        <v>658.88</v>
      </c>
      <c r="I1149" s="110">
        <f t="shared" ref="I1149:I1150" si="871">L$4</f>
        <v>123.52</v>
      </c>
      <c r="J1149" s="93">
        <f t="shared" ref="J1149:J1150" si="872">E1149*2.5</f>
        <v>2.5</v>
      </c>
      <c r="K1149" s="91">
        <f t="shared" ref="K1149:K1150" si="873">J1149*I1149</f>
        <v>308.8</v>
      </c>
      <c r="L1149" s="61">
        <f t="shared" ref="L1149:L1150" si="874">K1149+H1149</f>
        <v>967.68000000000006</v>
      </c>
    </row>
    <row r="1150" spans="1:12" x14ac:dyDescent="0.25">
      <c r="A1150" s="19">
        <v>3</v>
      </c>
      <c r="B1150" s="20" t="s">
        <v>1680</v>
      </c>
      <c r="C1150" s="108">
        <v>1</v>
      </c>
      <c r="D1150" s="96">
        <v>0</v>
      </c>
      <c r="E1150" s="102">
        <f t="shared" si="865"/>
        <v>1</v>
      </c>
      <c r="F1150" s="98" t="s">
        <v>5</v>
      </c>
      <c r="G1150" s="106">
        <v>754.96</v>
      </c>
      <c r="H1150" s="91">
        <f t="shared" si="870"/>
        <v>754.96</v>
      </c>
      <c r="I1150" s="110">
        <f t="shared" si="871"/>
        <v>123.52</v>
      </c>
      <c r="J1150" s="93">
        <f t="shared" si="872"/>
        <v>2.5</v>
      </c>
      <c r="K1150" s="91">
        <f t="shared" si="873"/>
        <v>308.8</v>
      </c>
      <c r="L1150" s="61">
        <f t="shared" si="874"/>
        <v>1063.76</v>
      </c>
    </row>
    <row r="1151" spans="1:12" ht="16.5" thickBot="1" x14ac:dyDescent="0.3">
      <c r="A1151" s="19"/>
      <c r="B1151" s="20"/>
      <c r="C1151" s="108"/>
      <c r="D1151" s="96"/>
      <c r="E1151" s="102"/>
      <c r="F1151" s="98"/>
      <c r="G1151" s="90"/>
      <c r="H1151" s="91"/>
      <c r="I1151" s="110"/>
      <c r="J1151" s="93"/>
      <c r="K1151" s="91"/>
      <c r="L1151" s="61"/>
    </row>
    <row r="1152" spans="1:12" ht="16.5" thickBot="1" x14ac:dyDescent="0.3">
      <c r="A1152" s="145" t="s">
        <v>1681</v>
      </c>
      <c r="B1152" s="146"/>
      <c r="C1152" s="108"/>
      <c r="D1152" s="96"/>
      <c r="E1152" s="102"/>
      <c r="F1152" s="98"/>
      <c r="G1152" s="90"/>
      <c r="H1152" s="91"/>
      <c r="I1152" s="110"/>
      <c r="J1152" s="93"/>
      <c r="K1152" s="91"/>
      <c r="L1152" s="61"/>
    </row>
    <row r="1153" spans="1:12" ht="30.75" customHeight="1" x14ac:dyDescent="0.25">
      <c r="A1153" s="147" t="s">
        <v>1846</v>
      </c>
      <c r="B1153" s="148"/>
      <c r="C1153" s="108"/>
      <c r="D1153" s="96"/>
      <c r="E1153" s="102"/>
      <c r="F1153" s="98"/>
      <c r="G1153" s="90"/>
      <c r="H1153" s="91"/>
      <c r="I1153" s="110"/>
      <c r="J1153" s="93"/>
      <c r="K1153" s="91"/>
      <c r="L1153" s="61"/>
    </row>
    <row r="1154" spans="1:12" x14ac:dyDescent="0.25">
      <c r="A1154" s="19">
        <v>1</v>
      </c>
      <c r="B1154" s="20" t="s">
        <v>1682</v>
      </c>
      <c r="C1154" s="108">
        <v>262</v>
      </c>
      <c r="D1154" s="96">
        <v>0.1</v>
      </c>
      <c r="E1154" s="97">
        <f t="shared" ref="E1154:E1156" si="875">C1154*(1+D1154)</f>
        <v>288.20000000000005</v>
      </c>
      <c r="F1154" s="98" t="s">
        <v>6</v>
      </c>
      <c r="G1154" s="106">
        <v>23.843399999999999</v>
      </c>
      <c r="H1154" s="91">
        <f t="shared" ref="H1154:H1156" si="876">G1154*E1154</f>
        <v>6871.6678800000009</v>
      </c>
      <c r="I1154" s="110">
        <f t="shared" ref="I1154:I1156" si="877">L$4</f>
        <v>123.52</v>
      </c>
      <c r="J1154" s="93">
        <f>E1154*0.2</f>
        <v>57.640000000000015</v>
      </c>
      <c r="K1154" s="91">
        <f t="shared" ref="K1154:K1156" si="878">J1154*I1154</f>
        <v>7119.6928000000016</v>
      </c>
      <c r="L1154" s="61">
        <f t="shared" ref="L1154:L1156" si="879">K1154+H1154</f>
        <v>13991.360680000002</v>
      </c>
    </row>
    <row r="1155" spans="1:12" x14ac:dyDescent="0.25">
      <c r="A1155" s="19">
        <v>2</v>
      </c>
      <c r="B1155" s="20" t="s">
        <v>1683</v>
      </c>
      <c r="C1155" s="108">
        <v>172</v>
      </c>
      <c r="D1155" s="96">
        <v>0.1</v>
      </c>
      <c r="E1155" s="97">
        <f t="shared" si="875"/>
        <v>189.20000000000002</v>
      </c>
      <c r="F1155" s="98" t="s">
        <v>6</v>
      </c>
      <c r="G1155" s="106">
        <v>35.42</v>
      </c>
      <c r="H1155" s="91">
        <f t="shared" si="876"/>
        <v>6701.4640000000009</v>
      </c>
      <c r="I1155" s="110">
        <f t="shared" si="877"/>
        <v>123.52</v>
      </c>
      <c r="J1155" s="93">
        <f>E1155*0.3</f>
        <v>56.760000000000005</v>
      </c>
      <c r="K1155" s="91">
        <f t="shared" si="878"/>
        <v>7010.9952000000003</v>
      </c>
      <c r="L1155" s="61">
        <f t="shared" si="879"/>
        <v>13712.459200000001</v>
      </c>
    </row>
    <row r="1156" spans="1:12" x14ac:dyDescent="0.25">
      <c r="A1156" s="19">
        <v>3</v>
      </c>
      <c r="B1156" s="20" t="s">
        <v>1684</v>
      </c>
      <c r="C1156" s="108">
        <v>257</v>
      </c>
      <c r="D1156" s="96">
        <v>0.1</v>
      </c>
      <c r="E1156" s="97">
        <f t="shared" si="875"/>
        <v>282.70000000000005</v>
      </c>
      <c r="F1156" s="98" t="s">
        <v>6</v>
      </c>
      <c r="G1156" s="106">
        <v>41.56</v>
      </c>
      <c r="H1156" s="91">
        <f t="shared" si="876"/>
        <v>11749.012000000002</v>
      </c>
      <c r="I1156" s="110">
        <f t="shared" si="877"/>
        <v>123.52</v>
      </c>
      <c r="J1156" s="93">
        <f>E1156*0.3</f>
        <v>84.810000000000016</v>
      </c>
      <c r="K1156" s="91">
        <f t="shared" si="878"/>
        <v>10475.731200000002</v>
      </c>
      <c r="L1156" s="61">
        <f t="shared" si="879"/>
        <v>22224.743200000004</v>
      </c>
    </row>
    <row r="1157" spans="1:12" ht="16.5" thickBot="1" x14ac:dyDescent="0.3">
      <c r="A1157" s="19"/>
      <c r="B1157" s="20"/>
      <c r="C1157" s="108"/>
      <c r="D1157" s="96"/>
      <c r="E1157" s="102"/>
      <c r="F1157" s="98"/>
      <c r="G1157" s="90"/>
      <c r="H1157" s="91"/>
      <c r="I1157" s="110"/>
      <c r="J1157" s="93"/>
      <c r="K1157" s="91"/>
      <c r="L1157" s="61"/>
    </row>
    <row r="1158" spans="1:12" ht="16.5" thickBot="1" x14ac:dyDescent="0.3">
      <c r="A1158" s="145" t="s">
        <v>1685</v>
      </c>
      <c r="B1158" s="146"/>
      <c r="C1158" s="108"/>
      <c r="D1158" s="96"/>
      <c r="E1158" s="102"/>
      <c r="F1158" s="98"/>
      <c r="G1158" s="90"/>
      <c r="H1158" s="91"/>
      <c r="I1158" s="110"/>
      <c r="J1158" s="93"/>
      <c r="K1158" s="91"/>
      <c r="L1158" s="61"/>
    </row>
    <row r="1159" spans="1:12" x14ac:dyDescent="0.25">
      <c r="A1159" s="147" t="s">
        <v>1799</v>
      </c>
      <c r="B1159" s="148"/>
      <c r="C1159" s="108"/>
      <c r="D1159" s="96"/>
      <c r="E1159" s="102"/>
      <c r="F1159" s="98"/>
      <c r="G1159" s="90"/>
      <c r="H1159" s="91"/>
      <c r="I1159" s="110"/>
      <c r="J1159" s="93"/>
      <c r="K1159" s="91"/>
      <c r="L1159" s="61"/>
    </row>
    <row r="1160" spans="1:12" x14ac:dyDescent="0.25">
      <c r="A1160" s="19">
        <v>1</v>
      </c>
      <c r="B1160" s="20" t="s">
        <v>1682</v>
      </c>
      <c r="C1160" s="108">
        <v>262</v>
      </c>
      <c r="D1160" s="96">
        <v>0.1</v>
      </c>
      <c r="E1160" s="97">
        <f t="shared" ref="E1160:E1163" si="880">C1160*(1+D1160)</f>
        <v>288.20000000000005</v>
      </c>
      <c r="F1160" s="98" t="s">
        <v>6</v>
      </c>
      <c r="G1160" s="106">
        <v>1.0349999999999999</v>
      </c>
      <c r="H1160" s="91">
        <f t="shared" ref="H1160:H1161" si="881">G1160*E1160</f>
        <v>298.28700000000003</v>
      </c>
      <c r="I1160" s="92">
        <f t="shared" ref="I1160:I1161" si="882">L$3</f>
        <v>117.68</v>
      </c>
      <c r="J1160" s="93">
        <f>E1160*0.06</f>
        <v>17.292000000000002</v>
      </c>
      <c r="K1160" s="91">
        <f t="shared" ref="K1160:K1161" si="883">J1160*I1160</f>
        <v>2034.9225600000002</v>
      </c>
      <c r="L1160" s="61">
        <f t="shared" ref="L1160:L1161" si="884">K1160+H1160</f>
        <v>2333.2095600000002</v>
      </c>
    </row>
    <row r="1161" spans="1:12" x14ac:dyDescent="0.25">
      <c r="A1161" s="19">
        <v>2</v>
      </c>
      <c r="B1161" s="20" t="s">
        <v>1683</v>
      </c>
      <c r="C1161" s="108">
        <v>172</v>
      </c>
      <c r="D1161" s="96">
        <v>0.1</v>
      </c>
      <c r="E1161" s="97">
        <f t="shared" si="880"/>
        <v>189.20000000000002</v>
      </c>
      <c r="F1161" s="98" t="s">
        <v>6</v>
      </c>
      <c r="G1161" s="106">
        <v>1.3919999999999999</v>
      </c>
      <c r="H1161" s="91">
        <f t="shared" si="881"/>
        <v>263.3664</v>
      </c>
      <c r="I1161" s="92">
        <f t="shared" si="882"/>
        <v>117.68</v>
      </c>
      <c r="J1161" s="93">
        <f>E1161*0.06</f>
        <v>11.352</v>
      </c>
      <c r="K1161" s="91">
        <f t="shared" si="883"/>
        <v>1335.90336</v>
      </c>
      <c r="L1161" s="61">
        <f t="shared" si="884"/>
        <v>1599.2697600000001</v>
      </c>
    </row>
    <row r="1162" spans="1:12" x14ac:dyDescent="0.25">
      <c r="A1162" s="149" t="s">
        <v>1797</v>
      </c>
      <c r="B1162" s="150"/>
      <c r="C1162" s="108"/>
      <c r="D1162" s="96"/>
      <c r="E1162" s="102"/>
      <c r="F1162" s="98"/>
      <c r="G1162" s="90"/>
      <c r="H1162" s="91"/>
      <c r="I1162" s="110"/>
      <c r="J1162" s="93"/>
      <c r="K1162" s="91"/>
      <c r="L1162" s="61"/>
    </row>
    <row r="1163" spans="1:12" x14ac:dyDescent="0.25">
      <c r="A1163" s="19">
        <v>3</v>
      </c>
      <c r="B1163" s="20" t="s">
        <v>1684</v>
      </c>
      <c r="C1163" s="108">
        <v>257</v>
      </c>
      <c r="D1163" s="96">
        <v>0.1</v>
      </c>
      <c r="E1163" s="97">
        <f t="shared" si="880"/>
        <v>282.70000000000005</v>
      </c>
      <c r="F1163" s="98" t="s">
        <v>6</v>
      </c>
      <c r="G1163" s="106">
        <v>1.5720000000000001</v>
      </c>
      <c r="H1163" s="91">
        <f t="shared" ref="H1163" si="885">G1163*E1163</f>
        <v>444.40440000000007</v>
      </c>
      <c r="I1163" s="92">
        <f>L$3</f>
        <v>117.68</v>
      </c>
      <c r="J1163" s="93">
        <f>E1163*0.07</f>
        <v>19.789000000000005</v>
      </c>
      <c r="K1163" s="91">
        <f t="shared" ref="K1163" si="886">J1163*I1163</f>
        <v>2328.7695200000007</v>
      </c>
      <c r="L1163" s="61">
        <f t="shared" ref="L1163" si="887">K1163+H1163</f>
        <v>2773.1739200000006</v>
      </c>
    </row>
    <row r="1164" spans="1:12" ht="16.5" thickBot="1" x14ac:dyDescent="0.3">
      <c r="A1164" s="19"/>
      <c r="B1164" s="20"/>
      <c r="C1164" s="108"/>
      <c r="D1164" s="96"/>
      <c r="E1164" s="102"/>
      <c r="F1164" s="98"/>
      <c r="G1164" s="90"/>
      <c r="H1164" s="91"/>
      <c r="I1164" s="110"/>
      <c r="J1164" s="93"/>
      <c r="K1164" s="91"/>
      <c r="L1164" s="61"/>
    </row>
    <row r="1165" spans="1:12" ht="16.5" thickBot="1" x14ac:dyDescent="0.3">
      <c r="A1165" s="145" t="s">
        <v>1686</v>
      </c>
      <c r="B1165" s="146"/>
      <c r="C1165" s="108"/>
      <c r="D1165" s="96"/>
      <c r="E1165" s="102"/>
      <c r="F1165" s="98"/>
      <c r="G1165" s="90"/>
      <c r="H1165" s="91"/>
      <c r="I1165" s="110"/>
      <c r="J1165" s="93"/>
      <c r="K1165" s="91"/>
      <c r="L1165" s="61"/>
    </row>
    <row r="1166" spans="1:12" ht="16.5" thickBot="1" x14ac:dyDescent="0.3">
      <c r="A1166" s="145" t="s">
        <v>34</v>
      </c>
      <c r="B1166" s="146"/>
      <c r="C1166" s="108"/>
      <c r="D1166" s="96"/>
      <c r="E1166" s="102"/>
      <c r="F1166" s="98"/>
      <c r="G1166" s="90"/>
      <c r="H1166" s="91"/>
      <c r="I1166" s="110"/>
      <c r="J1166" s="93"/>
      <c r="K1166" s="91"/>
      <c r="L1166" s="61"/>
    </row>
    <row r="1167" spans="1:12" x14ac:dyDescent="0.25">
      <c r="A1167" s="19">
        <v>1</v>
      </c>
      <c r="B1167" s="20" t="s">
        <v>1687</v>
      </c>
      <c r="C1167" s="108">
        <v>21</v>
      </c>
      <c r="D1167" s="96">
        <v>0</v>
      </c>
      <c r="E1167" s="102">
        <f t="shared" ref="E1167:E1169" si="888">C1167*(1+D1167)</f>
        <v>21</v>
      </c>
      <c r="F1167" s="98" t="s">
        <v>5</v>
      </c>
      <c r="G1167" s="106">
        <v>109.43</v>
      </c>
      <c r="H1167" s="91">
        <f t="shared" ref="H1167:H1169" si="889">G1167*E1167</f>
        <v>2298.0300000000002</v>
      </c>
      <c r="I1167" s="110">
        <f t="shared" ref="I1167:I1169" si="890">L$4</f>
        <v>123.52</v>
      </c>
      <c r="J1167" s="93">
        <f>E1167*2</f>
        <v>42</v>
      </c>
      <c r="K1167" s="91">
        <f t="shared" ref="K1167:K1169" si="891">J1167*I1167</f>
        <v>5187.84</v>
      </c>
      <c r="L1167" s="61">
        <f t="shared" ref="L1167:L1169" si="892">K1167+H1167</f>
        <v>7485.8700000000008</v>
      </c>
    </row>
    <row r="1168" spans="1:12" x14ac:dyDescent="0.25">
      <c r="A1168" s="19">
        <v>2</v>
      </c>
      <c r="B1168" s="20" t="s">
        <v>1688</v>
      </c>
      <c r="C1168" s="108">
        <v>6</v>
      </c>
      <c r="D1168" s="96">
        <v>0</v>
      </c>
      <c r="E1168" s="102">
        <f t="shared" si="888"/>
        <v>6</v>
      </c>
      <c r="F1168" s="98" t="s">
        <v>5</v>
      </c>
      <c r="G1168" s="106">
        <v>325.45</v>
      </c>
      <c r="H1168" s="91">
        <f t="shared" si="889"/>
        <v>1952.6999999999998</v>
      </c>
      <c r="I1168" s="110">
        <f t="shared" si="890"/>
        <v>123.52</v>
      </c>
      <c r="J1168" s="93">
        <f>E1168*3</f>
        <v>18</v>
      </c>
      <c r="K1168" s="91">
        <f t="shared" si="891"/>
        <v>2223.36</v>
      </c>
      <c r="L1168" s="61">
        <f t="shared" si="892"/>
        <v>4176.0599999999995</v>
      </c>
    </row>
    <row r="1169" spans="1:12" x14ac:dyDescent="0.25">
      <c r="A1169" s="19">
        <v>3</v>
      </c>
      <c r="B1169" s="20" t="s">
        <v>1689</v>
      </c>
      <c r="C1169" s="108">
        <v>6</v>
      </c>
      <c r="D1169" s="96">
        <v>0</v>
      </c>
      <c r="E1169" s="102">
        <f t="shared" si="888"/>
        <v>6</v>
      </c>
      <c r="F1169" s="98" t="s">
        <v>5</v>
      </c>
      <c r="G1169" s="106">
        <v>759.66</v>
      </c>
      <c r="H1169" s="91">
        <f t="shared" si="889"/>
        <v>4557.96</v>
      </c>
      <c r="I1169" s="110">
        <f t="shared" si="890"/>
        <v>123.52</v>
      </c>
      <c r="J1169" s="93">
        <f>E1169*3.9</f>
        <v>23.4</v>
      </c>
      <c r="K1169" s="91">
        <f t="shared" si="891"/>
        <v>2890.3679999999999</v>
      </c>
      <c r="L1169" s="61">
        <f t="shared" si="892"/>
        <v>7448.3279999999995</v>
      </c>
    </row>
    <row r="1170" spans="1:12" ht="16.5" thickBot="1" x14ac:dyDescent="0.3">
      <c r="A1170" s="19"/>
      <c r="B1170" s="20"/>
      <c r="C1170" s="108"/>
      <c r="D1170" s="96"/>
      <c r="E1170" s="102"/>
      <c r="F1170" s="98"/>
      <c r="G1170" s="90"/>
      <c r="H1170" s="91"/>
      <c r="I1170" s="110"/>
      <c r="J1170" s="93"/>
      <c r="K1170" s="91"/>
      <c r="L1170" s="61"/>
    </row>
    <row r="1171" spans="1:12" ht="16.5" thickBot="1" x14ac:dyDescent="0.3">
      <c r="A1171" s="145" t="s">
        <v>1571</v>
      </c>
      <c r="B1171" s="146"/>
      <c r="C1171" s="108"/>
      <c r="D1171" s="96"/>
      <c r="E1171" s="102"/>
      <c r="F1171" s="98"/>
      <c r="G1171" s="90"/>
      <c r="H1171" s="91"/>
      <c r="I1171" s="110"/>
      <c r="J1171" s="93"/>
      <c r="K1171" s="91"/>
      <c r="L1171" s="61"/>
    </row>
    <row r="1172" spans="1:12" x14ac:dyDescent="0.25">
      <c r="A1172" s="19">
        <v>1</v>
      </c>
      <c r="B1172" s="20" t="s">
        <v>1690</v>
      </c>
      <c r="C1172" s="108">
        <v>1</v>
      </c>
      <c r="D1172" s="96">
        <v>0</v>
      </c>
      <c r="E1172" s="102">
        <f t="shared" ref="E1172:E1174" si="893">C1172*(1+D1172)</f>
        <v>1</v>
      </c>
      <c r="F1172" s="98" t="s">
        <v>5</v>
      </c>
      <c r="G1172" s="106">
        <v>2705.93</v>
      </c>
      <c r="H1172" s="91">
        <f t="shared" ref="H1172:H1174" si="894">G1172*E1172</f>
        <v>2705.93</v>
      </c>
      <c r="I1172" s="110">
        <f t="shared" ref="I1172:I1174" si="895">L$4</f>
        <v>123.52</v>
      </c>
      <c r="J1172" s="93">
        <f>E1172*5.85</f>
        <v>5.85</v>
      </c>
      <c r="K1172" s="91">
        <f t="shared" ref="K1172:K1174" si="896">J1172*I1172</f>
        <v>722.59199999999998</v>
      </c>
      <c r="L1172" s="61">
        <f t="shared" ref="L1172:L1174" si="897">K1172+H1172</f>
        <v>3428.5219999999999</v>
      </c>
    </row>
    <row r="1173" spans="1:12" x14ac:dyDescent="0.25">
      <c r="A1173" s="19">
        <v>2</v>
      </c>
      <c r="B1173" s="20" t="s">
        <v>1691</v>
      </c>
      <c r="C1173" s="108">
        <v>4</v>
      </c>
      <c r="D1173" s="96">
        <v>0</v>
      </c>
      <c r="E1173" s="102">
        <f t="shared" si="893"/>
        <v>4</v>
      </c>
      <c r="F1173" s="98" t="s">
        <v>5</v>
      </c>
      <c r="G1173" s="106">
        <v>680.95</v>
      </c>
      <c r="H1173" s="91">
        <f t="shared" si="894"/>
        <v>2723.8</v>
      </c>
      <c r="I1173" s="110">
        <f t="shared" si="895"/>
        <v>123.52</v>
      </c>
      <c r="J1173" s="93">
        <f t="shared" ref="J1173:J1174" si="898">E1173*4.5</f>
        <v>18</v>
      </c>
      <c r="K1173" s="91">
        <f t="shared" si="896"/>
        <v>2223.36</v>
      </c>
      <c r="L1173" s="61">
        <f t="shared" si="897"/>
        <v>4947.16</v>
      </c>
    </row>
    <row r="1174" spans="1:12" x14ac:dyDescent="0.25">
      <c r="A1174" s="19">
        <v>3</v>
      </c>
      <c r="B1174" s="20" t="s">
        <v>1692</v>
      </c>
      <c r="C1174" s="108">
        <v>2</v>
      </c>
      <c r="D1174" s="96">
        <v>0</v>
      </c>
      <c r="E1174" s="102">
        <f t="shared" si="893"/>
        <v>2</v>
      </c>
      <c r="F1174" s="98" t="s">
        <v>5</v>
      </c>
      <c r="G1174" s="106">
        <v>1259.79</v>
      </c>
      <c r="H1174" s="91">
        <f t="shared" si="894"/>
        <v>2519.58</v>
      </c>
      <c r="I1174" s="110">
        <f t="shared" si="895"/>
        <v>123.52</v>
      </c>
      <c r="J1174" s="93">
        <f t="shared" si="898"/>
        <v>9</v>
      </c>
      <c r="K1174" s="91">
        <f t="shared" si="896"/>
        <v>1111.68</v>
      </c>
      <c r="L1174" s="61">
        <f t="shared" si="897"/>
        <v>3631.26</v>
      </c>
    </row>
    <row r="1175" spans="1:12" ht="16.5" thickBot="1" x14ac:dyDescent="0.3">
      <c r="A1175" s="19"/>
      <c r="B1175" s="20"/>
      <c r="C1175" s="108"/>
      <c r="D1175" s="96"/>
      <c r="E1175" s="102"/>
      <c r="F1175" s="98"/>
      <c r="G1175" s="90"/>
      <c r="H1175" s="91"/>
      <c r="I1175" s="110"/>
      <c r="J1175" s="93"/>
      <c r="K1175" s="91"/>
      <c r="L1175" s="61"/>
    </row>
    <row r="1176" spans="1:12" ht="16.5" thickBot="1" x14ac:dyDescent="0.3">
      <c r="A1176" s="145" t="s">
        <v>587</v>
      </c>
      <c r="B1176" s="146"/>
      <c r="C1176" s="108"/>
      <c r="D1176" s="96"/>
      <c r="E1176" s="102"/>
      <c r="F1176" s="98"/>
      <c r="G1176" s="90"/>
      <c r="H1176" s="91"/>
      <c r="I1176" s="110"/>
      <c r="J1176" s="93"/>
      <c r="K1176" s="91"/>
      <c r="L1176" s="61"/>
    </row>
    <row r="1177" spans="1:12" x14ac:dyDescent="0.25">
      <c r="A1177" s="19">
        <v>1</v>
      </c>
      <c r="B1177" s="20" t="s">
        <v>1693</v>
      </c>
      <c r="C1177" s="108">
        <v>1</v>
      </c>
      <c r="D1177" s="96">
        <v>0</v>
      </c>
      <c r="E1177" s="102">
        <f t="shared" ref="E1177:E1178" si="899">C1177*(1+D1177)</f>
        <v>1</v>
      </c>
      <c r="F1177" s="98" t="s">
        <v>5</v>
      </c>
      <c r="G1177" s="106">
        <v>658.88</v>
      </c>
      <c r="H1177" s="91">
        <f t="shared" ref="H1177:H1178" si="900">G1177*E1177</f>
        <v>658.88</v>
      </c>
      <c r="I1177" s="110">
        <f t="shared" ref="I1177:I1178" si="901">L$4</f>
        <v>123.52</v>
      </c>
      <c r="J1177" s="93">
        <f t="shared" ref="J1177:J1178" si="902">E1177*2.5</f>
        <v>2.5</v>
      </c>
      <c r="K1177" s="91">
        <f t="shared" ref="K1177:K1178" si="903">J1177*I1177</f>
        <v>308.8</v>
      </c>
      <c r="L1177" s="61">
        <f t="shared" ref="L1177:L1178" si="904">K1177+H1177</f>
        <v>967.68000000000006</v>
      </c>
    </row>
    <row r="1178" spans="1:12" x14ac:dyDescent="0.25">
      <c r="A1178" s="19">
        <v>2</v>
      </c>
      <c r="B1178" s="20" t="s">
        <v>1694</v>
      </c>
      <c r="C1178" s="108">
        <v>1</v>
      </c>
      <c r="D1178" s="96">
        <v>0</v>
      </c>
      <c r="E1178" s="102">
        <f t="shared" si="899"/>
        <v>1</v>
      </c>
      <c r="F1178" s="98" t="s">
        <v>5</v>
      </c>
      <c r="G1178" s="106">
        <v>754.96</v>
      </c>
      <c r="H1178" s="91">
        <f t="shared" si="900"/>
        <v>754.96</v>
      </c>
      <c r="I1178" s="110">
        <f t="shared" si="901"/>
        <v>123.52</v>
      </c>
      <c r="J1178" s="93">
        <f t="shared" si="902"/>
        <v>2.5</v>
      </c>
      <c r="K1178" s="91">
        <f t="shared" si="903"/>
        <v>308.8</v>
      </c>
      <c r="L1178" s="61">
        <f t="shared" si="904"/>
        <v>1063.76</v>
      </c>
    </row>
    <row r="1179" spans="1:12" ht="16.5" thickBot="1" x14ac:dyDescent="0.3">
      <c r="A1179" s="19"/>
      <c r="B1179" s="20"/>
      <c r="C1179" s="108"/>
      <c r="D1179" s="96"/>
      <c r="E1179" s="102"/>
      <c r="F1179" s="98"/>
      <c r="G1179" s="90"/>
      <c r="H1179" s="91"/>
      <c r="I1179" s="110"/>
      <c r="J1179" s="93"/>
      <c r="K1179" s="91"/>
      <c r="L1179" s="61"/>
    </row>
    <row r="1180" spans="1:12" ht="16.5" thickBot="1" x14ac:dyDescent="0.3">
      <c r="A1180" s="145" t="s">
        <v>1695</v>
      </c>
      <c r="B1180" s="146"/>
      <c r="C1180" s="108"/>
      <c r="D1180" s="96"/>
      <c r="E1180" s="102"/>
      <c r="F1180" s="98"/>
      <c r="G1180" s="90"/>
      <c r="H1180" s="91"/>
      <c r="I1180" s="110"/>
      <c r="J1180" s="93"/>
      <c r="K1180" s="91"/>
      <c r="L1180" s="61"/>
    </row>
    <row r="1181" spans="1:12" ht="29.25" customHeight="1" x14ac:dyDescent="0.25">
      <c r="A1181" s="147" t="s">
        <v>1847</v>
      </c>
      <c r="B1181" s="148"/>
      <c r="C1181" s="108"/>
      <c r="D1181" s="96"/>
      <c r="E1181" s="102"/>
      <c r="F1181" s="98"/>
      <c r="G1181" s="90"/>
      <c r="H1181" s="91"/>
      <c r="I1181" s="110"/>
      <c r="J1181" s="93"/>
      <c r="K1181" s="91"/>
      <c r="L1181" s="61"/>
    </row>
    <row r="1182" spans="1:12" x14ac:dyDescent="0.25">
      <c r="A1182" s="19">
        <v>1</v>
      </c>
      <c r="B1182" s="20" t="s">
        <v>1696</v>
      </c>
      <c r="C1182" s="93">
        <v>64.489999999999995</v>
      </c>
      <c r="D1182" s="96">
        <v>0.1</v>
      </c>
      <c r="E1182" s="97">
        <f t="shared" ref="E1182" si="905">C1182*(1+D1182)</f>
        <v>70.939000000000007</v>
      </c>
      <c r="F1182" s="98" t="s">
        <v>6</v>
      </c>
      <c r="G1182" s="106">
        <v>58.89</v>
      </c>
      <c r="H1182" s="91">
        <f t="shared" ref="H1182" si="906">G1182*E1182</f>
        <v>4177.5977100000009</v>
      </c>
      <c r="I1182" s="110">
        <f t="shared" ref="I1182" si="907">L$4</f>
        <v>123.52</v>
      </c>
      <c r="J1182" s="93">
        <f>E1182*0.3</f>
        <v>21.281700000000001</v>
      </c>
      <c r="K1182" s="91">
        <f t="shared" ref="K1182" si="908">J1182*I1182</f>
        <v>2628.715584</v>
      </c>
      <c r="L1182" s="61">
        <f t="shared" ref="L1182" si="909">K1182+H1182</f>
        <v>6806.3132940000014</v>
      </c>
    </row>
    <row r="1183" spans="1:12" ht="16.5" thickBot="1" x14ac:dyDescent="0.3">
      <c r="A1183" s="19"/>
      <c r="B1183" s="20"/>
      <c r="C1183" s="108"/>
      <c r="D1183" s="96"/>
      <c r="E1183" s="102"/>
      <c r="F1183" s="98"/>
      <c r="G1183" s="90"/>
      <c r="H1183" s="91"/>
      <c r="I1183" s="110"/>
      <c r="J1183" s="93"/>
      <c r="K1183" s="91"/>
      <c r="L1183" s="61"/>
    </row>
    <row r="1184" spans="1:12" ht="16.5" thickBot="1" x14ac:dyDescent="0.3">
      <c r="A1184" s="145" t="s">
        <v>1697</v>
      </c>
      <c r="B1184" s="146"/>
      <c r="C1184" s="108"/>
      <c r="D1184" s="96"/>
      <c r="E1184" s="102"/>
      <c r="F1184" s="98"/>
      <c r="G1184" s="90"/>
      <c r="H1184" s="91"/>
      <c r="I1184" s="110"/>
      <c r="J1184" s="93"/>
      <c r="K1184" s="91"/>
      <c r="L1184" s="61"/>
    </row>
    <row r="1185" spans="1:12" x14ac:dyDescent="0.25">
      <c r="A1185" s="149" t="s">
        <v>1797</v>
      </c>
      <c r="B1185" s="150"/>
      <c r="C1185" s="108"/>
      <c r="D1185" s="96"/>
      <c r="E1185" s="102"/>
      <c r="F1185" s="98"/>
      <c r="G1185" s="90"/>
      <c r="H1185" s="91"/>
      <c r="I1185" s="110"/>
      <c r="J1185" s="93"/>
      <c r="K1185" s="91"/>
      <c r="L1185" s="61"/>
    </row>
    <row r="1186" spans="1:12" x14ac:dyDescent="0.25">
      <c r="A1186" s="19">
        <v>1</v>
      </c>
      <c r="B1186" s="20" t="s">
        <v>1696</v>
      </c>
      <c r="C1186" s="93">
        <v>64.489999999999995</v>
      </c>
      <c r="D1186" s="96">
        <v>0.1</v>
      </c>
      <c r="E1186" s="97">
        <f t="shared" ref="E1186" si="910">C1186*(1+D1186)</f>
        <v>70.939000000000007</v>
      </c>
      <c r="F1186" s="98" t="s">
        <v>6</v>
      </c>
      <c r="G1186" s="106">
        <v>2.0339999999999998</v>
      </c>
      <c r="H1186" s="91">
        <f t="shared" ref="H1186" si="911">G1186*E1186</f>
        <v>144.28992600000001</v>
      </c>
      <c r="I1186" s="92">
        <f>L$3</f>
        <v>117.68</v>
      </c>
      <c r="J1186" s="93">
        <f>E1186*0.08</f>
        <v>5.6751200000000006</v>
      </c>
      <c r="K1186" s="91">
        <f t="shared" ref="K1186" si="912">J1186*I1186</f>
        <v>667.84812160000013</v>
      </c>
      <c r="L1186" s="61">
        <f t="shared" ref="L1186" si="913">K1186+H1186</f>
        <v>812.13804760000016</v>
      </c>
    </row>
    <row r="1187" spans="1:12" ht="16.5" thickBot="1" x14ac:dyDescent="0.3">
      <c r="A1187" s="19"/>
      <c r="B1187" s="20"/>
      <c r="C1187" s="108"/>
      <c r="D1187" s="96"/>
      <c r="E1187" s="102"/>
      <c r="F1187" s="98"/>
      <c r="G1187" s="90"/>
      <c r="H1187" s="91"/>
      <c r="I1187" s="110"/>
      <c r="J1187" s="93"/>
      <c r="K1187" s="91"/>
      <c r="L1187" s="61"/>
    </row>
    <row r="1188" spans="1:12" ht="16.5" thickBot="1" x14ac:dyDescent="0.3">
      <c r="A1188" s="145" t="s">
        <v>1698</v>
      </c>
      <c r="B1188" s="146"/>
      <c r="C1188" s="108"/>
      <c r="D1188" s="96"/>
      <c r="E1188" s="102"/>
      <c r="F1188" s="98"/>
      <c r="G1188" s="90"/>
      <c r="H1188" s="91"/>
      <c r="I1188" s="110"/>
      <c r="J1188" s="93"/>
      <c r="K1188" s="91"/>
      <c r="L1188" s="61"/>
    </row>
    <row r="1189" spans="1:12" ht="16.5" thickBot="1" x14ac:dyDescent="0.3">
      <c r="A1189" s="145" t="s">
        <v>34</v>
      </c>
      <c r="B1189" s="146"/>
      <c r="C1189" s="108"/>
      <c r="D1189" s="96"/>
      <c r="E1189" s="102"/>
      <c r="F1189" s="98"/>
      <c r="G1189" s="90"/>
      <c r="H1189" s="91"/>
      <c r="I1189" s="110"/>
      <c r="J1189" s="93"/>
      <c r="K1189" s="91"/>
      <c r="L1189" s="61"/>
    </row>
    <row r="1190" spans="1:12" x14ac:dyDescent="0.25">
      <c r="A1190" s="19">
        <v>1</v>
      </c>
      <c r="B1190" s="20" t="s">
        <v>1699</v>
      </c>
      <c r="C1190" s="108">
        <v>5</v>
      </c>
      <c r="D1190" s="96">
        <v>0</v>
      </c>
      <c r="E1190" s="102">
        <f t="shared" ref="E1190:E1191" si="914">C1190*(1+D1190)</f>
        <v>5</v>
      </c>
      <c r="F1190" s="98" t="s">
        <v>5</v>
      </c>
      <c r="G1190" s="106">
        <v>1108.79</v>
      </c>
      <c r="H1190" s="91">
        <f t="shared" ref="H1190" si="915">G1190*E1190</f>
        <v>5543.95</v>
      </c>
      <c r="I1190" s="110">
        <f t="shared" ref="I1190" si="916">L$4</f>
        <v>123.52</v>
      </c>
      <c r="J1190" s="93">
        <f>E1190*3.9</f>
        <v>19.5</v>
      </c>
      <c r="K1190" s="91">
        <f t="shared" ref="K1190" si="917">J1190*I1190</f>
        <v>2408.64</v>
      </c>
      <c r="L1190" s="61">
        <f t="shared" ref="L1190" si="918">K1190+H1190</f>
        <v>7952.59</v>
      </c>
    </row>
    <row r="1191" spans="1:12" x14ac:dyDescent="0.25">
      <c r="A1191" s="19">
        <v>2</v>
      </c>
      <c r="B1191" s="20" t="s">
        <v>1700</v>
      </c>
      <c r="C1191" s="108">
        <v>1</v>
      </c>
      <c r="D1191" s="96">
        <v>0</v>
      </c>
      <c r="E1191" s="102">
        <f t="shared" si="914"/>
        <v>1</v>
      </c>
      <c r="F1191" s="98" t="s">
        <v>5</v>
      </c>
      <c r="G1191" s="106">
        <v>1045.8499999999999</v>
      </c>
      <c r="H1191" s="91">
        <f t="shared" ref="H1191" si="919">G1191*E1191</f>
        <v>1045.8499999999999</v>
      </c>
      <c r="I1191" s="110">
        <f t="shared" ref="I1191" si="920">L$4</f>
        <v>123.52</v>
      </c>
      <c r="J1191" s="93">
        <f>E1191*3.9</f>
        <v>3.9</v>
      </c>
      <c r="K1191" s="91">
        <f t="shared" ref="K1191" si="921">J1191*I1191</f>
        <v>481.72799999999995</v>
      </c>
      <c r="L1191" s="61">
        <f t="shared" ref="L1191" si="922">K1191+H1191</f>
        <v>1527.578</v>
      </c>
    </row>
    <row r="1192" spans="1:12" ht="16.5" thickBot="1" x14ac:dyDescent="0.3">
      <c r="A1192" s="19"/>
      <c r="B1192" s="20"/>
      <c r="C1192" s="108"/>
      <c r="D1192" s="96"/>
      <c r="E1192" s="102"/>
      <c r="F1192" s="98"/>
      <c r="G1192" s="90"/>
      <c r="H1192" s="91"/>
      <c r="I1192" s="110"/>
      <c r="J1192" s="93"/>
      <c r="K1192" s="91"/>
      <c r="L1192" s="61"/>
    </row>
    <row r="1193" spans="1:12" ht="16.5" thickBot="1" x14ac:dyDescent="0.3">
      <c r="A1193" s="145" t="s">
        <v>1701</v>
      </c>
      <c r="B1193" s="146"/>
      <c r="C1193" s="108"/>
      <c r="D1193" s="96"/>
      <c r="E1193" s="102"/>
      <c r="F1193" s="98"/>
      <c r="G1193" s="90"/>
      <c r="H1193" s="91"/>
      <c r="I1193" s="110"/>
      <c r="J1193" s="93"/>
      <c r="K1193" s="91"/>
      <c r="L1193" s="61"/>
    </row>
    <row r="1194" spans="1:12" ht="29.25" customHeight="1" x14ac:dyDescent="0.25">
      <c r="A1194" s="147" t="s">
        <v>1847</v>
      </c>
      <c r="B1194" s="148"/>
      <c r="C1194" s="108"/>
      <c r="D1194" s="96"/>
      <c r="E1194" s="102"/>
      <c r="F1194" s="98"/>
      <c r="G1194" s="90"/>
      <c r="H1194" s="91"/>
      <c r="I1194" s="110"/>
      <c r="J1194" s="93"/>
      <c r="K1194" s="91"/>
      <c r="L1194" s="61"/>
    </row>
    <row r="1195" spans="1:12" x14ac:dyDescent="0.25">
      <c r="A1195" s="19">
        <v>1</v>
      </c>
      <c r="B1195" s="20" t="s">
        <v>1702</v>
      </c>
      <c r="C1195" s="93">
        <v>55.9</v>
      </c>
      <c r="D1195" s="96">
        <v>0.1</v>
      </c>
      <c r="E1195" s="97">
        <f t="shared" ref="E1195" si="923">C1195*(1+D1195)</f>
        <v>61.49</v>
      </c>
      <c r="F1195" s="98" t="s">
        <v>6</v>
      </c>
      <c r="G1195" s="106">
        <v>58.89</v>
      </c>
      <c r="H1195" s="91">
        <f t="shared" ref="H1195" si="924">G1195*E1195</f>
        <v>3621.1460999999999</v>
      </c>
      <c r="I1195" s="110">
        <f t="shared" ref="I1195" si="925">L$4</f>
        <v>123.52</v>
      </c>
      <c r="J1195" s="93">
        <f>E1195*0.3</f>
        <v>18.446999999999999</v>
      </c>
      <c r="K1195" s="91">
        <f t="shared" ref="K1195" si="926">J1195*I1195</f>
        <v>2278.5734399999997</v>
      </c>
      <c r="L1195" s="61">
        <f t="shared" ref="L1195" si="927">K1195+H1195</f>
        <v>5899.7195400000001</v>
      </c>
    </row>
    <row r="1196" spans="1:12" ht="16.5" thickBot="1" x14ac:dyDescent="0.3">
      <c r="A1196" s="19"/>
      <c r="B1196" s="20"/>
      <c r="C1196" s="108"/>
      <c r="D1196" s="96"/>
      <c r="E1196" s="102"/>
      <c r="F1196" s="98"/>
      <c r="G1196" s="90"/>
      <c r="H1196" s="91"/>
      <c r="I1196" s="110"/>
      <c r="J1196" s="93"/>
      <c r="K1196" s="91"/>
      <c r="L1196" s="61"/>
    </row>
    <row r="1197" spans="1:12" ht="16.5" thickBot="1" x14ac:dyDescent="0.3">
      <c r="A1197" s="145" t="s">
        <v>1703</v>
      </c>
      <c r="B1197" s="146"/>
      <c r="C1197" s="108"/>
      <c r="D1197" s="96"/>
      <c r="E1197" s="102"/>
      <c r="F1197" s="98"/>
      <c r="G1197" s="90"/>
      <c r="H1197" s="91"/>
      <c r="I1197" s="110"/>
      <c r="J1197" s="93"/>
      <c r="K1197" s="91"/>
      <c r="L1197" s="61"/>
    </row>
    <row r="1198" spans="1:12" x14ac:dyDescent="0.25">
      <c r="A1198" s="149" t="s">
        <v>1797</v>
      </c>
      <c r="B1198" s="150"/>
      <c r="C1198" s="108"/>
      <c r="D1198" s="96"/>
      <c r="E1198" s="102"/>
      <c r="F1198" s="98"/>
      <c r="G1198" s="90"/>
      <c r="H1198" s="91"/>
      <c r="I1198" s="110"/>
      <c r="J1198" s="93"/>
      <c r="K1198" s="91"/>
      <c r="L1198" s="61"/>
    </row>
    <row r="1199" spans="1:12" x14ac:dyDescent="0.25">
      <c r="A1199" s="19">
        <v>1</v>
      </c>
      <c r="B1199" s="20" t="s">
        <v>1702</v>
      </c>
      <c r="C1199" s="93">
        <v>55.9</v>
      </c>
      <c r="D1199" s="96">
        <v>0.1</v>
      </c>
      <c r="E1199" s="97">
        <f t="shared" ref="E1199" si="928">C1199*(1+D1199)</f>
        <v>61.49</v>
      </c>
      <c r="F1199" s="98" t="s">
        <v>6</v>
      </c>
      <c r="G1199" s="106">
        <v>2.0339999999999998</v>
      </c>
      <c r="H1199" s="91">
        <f t="shared" ref="H1199" si="929">G1199*E1199</f>
        <v>125.07065999999999</v>
      </c>
      <c r="I1199" s="92">
        <f>L$3</f>
        <v>117.68</v>
      </c>
      <c r="J1199" s="93">
        <f>E1199*0.08</f>
        <v>4.9192</v>
      </c>
      <c r="K1199" s="91">
        <f t="shared" ref="K1199" si="930">J1199*I1199</f>
        <v>578.89145600000006</v>
      </c>
      <c r="L1199" s="61">
        <f t="shared" ref="L1199" si="931">K1199+H1199</f>
        <v>703.96211600000004</v>
      </c>
    </row>
    <row r="1200" spans="1:12" ht="16.5" thickBot="1" x14ac:dyDescent="0.3">
      <c r="A1200" s="19"/>
      <c r="B1200" s="20"/>
      <c r="C1200" s="108"/>
      <c r="D1200" s="96"/>
      <c r="E1200" s="102"/>
      <c r="F1200" s="98"/>
      <c r="G1200" s="90"/>
      <c r="H1200" s="91"/>
      <c r="I1200" s="110"/>
      <c r="J1200" s="93"/>
      <c r="K1200" s="91"/>
      <c r="L1200" s="61"/>
    </row>
    <row r="1201" spans="1:12" ht="16.5" thickBot="1" x14ac:dyDescent="0.3">
      <c r="A1201" s="145" t="s">
        <v>1704</v>
      </c>
      <c r="B1201" s="146"/>
      <c r="C1201" s="108"/>
      <c r="D1201" s="96"/>
      <c r="E1201" s="102"/>
      <c r="F1201" s="98"/>
      <c r="G1201" s="90"/>
      <c r="H1201" s="91"/>
      <c r="I1201" s="110"/>
      <c r="J1201" s="93"/>
      <c r="K1201" s="91"/>
      <c r="L1201" s="61"/>
    </row>
    <row r="1202" spans="1:12" ht="16.5" thickBot="1" x14ac:dyDescent="0.3">
      <c r="A1202" s="145" t="s">
        <v>34</v>
      </c>
      <c r="B1202" s="146"/>
      <c r="C1202" s="108"/>
      <c r="D1202" s="96"/>
      <c r="E1202" s="102"/>
      <c r="F1202" s="98"/>
      <c r="G1202" s="90"/>
      <c r="H1202" s="91"/>
      <c r="I1202" s="110"/>
      <c r="J1202" s="93"/>
      <c r="K1202" s="91"/>
      <c r="L1202" s="61"/>
    </row>
    <row r="1203" spans="1:12" x14ac:dyDescent="0.25">
      <c r="A1203" s="19">
        <v>1</v>
      </c>
      <c r="B1203" s="20" t="s">
        <v>1705</v>
      </c>
      <c r="C1203" s="108">
        <v>6</v>
      </c>
      <c r="D1203" s="96">
        <v>0</v>
      </c>
      <c r="E1203" s="102">
        <f t="shared" ref="E1203:E1204" si="932">C1203*(1+D1203)</f>
        <v>6</v>
      </c>
      <c r="F1203" s="98" t="s">
        <v>5</v>
      </c>
      <c r="G1203" s="106">
        <v>1108.79</v>
      </c>
      <c r="H1203" s="91">
        <f t="shared" ref="H1203:H1204" si="933">G1203*E1203</f>
        <v>6652.74</v>
      </c>
      <c r="I1203" s="110">
        <f t="shared" ref="I1203:I1204" si="934">L$4</f>
        <v>123.52</v>
      </c>
      <c r="J1203" s="93">
        <f>E1203*3.9</f>
        <v>23.4</v>
      </c>
      <c r="K1203" s="91">
        <f t="shared" ref="K1203:K1204" si="935">J1203*I1203</f>
        <v>2890.3679999999999</v>
      </c>
      <c r="L1203" s="61">
        <f t="shared" ref="L1203:L1204" si="936">K1203+H1203</f>
        <v>9543.1080000000002</v>
      </c>
    </row>
    <row r="1204" spans="1:12" x14ac:dyDescent="0.25">
      <c r="A1204" s="19">
        <v>2</v>
      </c>
      <c r="B1204" s="20" t="s">
        <v>1706</v>
      </c>
      <c r="C1204" s="108">
        <v>1</v>
      </c>
      <c r="D1204" s="96">
        <v>0</v>
      </c>
      <c r="E1204" s="102">
        <f t="shared" si="932"/>
        <v>1</v>
      </c>
      <c r="F1204" s="98" t="s">
        <v>5</v>
      </c>
      <c r="G1204" s="106">
        <v>1045.8499999999999</v>
      </c>
      <c r="H1204" s="91">
        <f t="shared" si="933"/>
        <v>1045.8499999999999</v>
      </c>
      <c r="I1204" s="110">
        <f t="shared" si="934"/>
        <v>123.52</v>
      </c>
      <c r="J1204" s="93">
        <f>E1204*3.9</f>
        <v>3.9</v>
      </c>
      <c r="K1204" s="91">
        <f t="shared" si="935"/>
        <v>481.72799999999995</v>
      </c>
      <c r="L1204" s="61">
        <f t="shared" si="936"/>
        <v>1527.578</v>
      </c>
    </row>
    <row r="1205" spans="1:12" ht="16.5" thickBot="1" x14ac:dyDescent="0.3">
      <c r="A1205" s="19"/>
      <c r="B1205" s="20"/>
      <c r="C1205" s="108"/>
      <c r="D1205" s="96"/>
      <c r="E1205" s="102"/>
      <c r="F1205" s="98"/>
      <c r="G1205" s="90"/>
      <c r="H1205" s="91"/>
      <c r="I1205" s="110"/>
      <c r="J1205" s="93"/>
      <c r="K1205" s="91"/>
      <c r="L1205" s="61"/>
    </row>
    <row r="1206" spans="1:12" ht="16.5" thickBot="1" x14ac:dyDescent="0.3">
      <c r="A1206" s="145" t="s">
        <v>1707</v>
      </c>
      <c r="B1206" s="146"/>
      <c r="C1206" s="108"/>
      <c r="D1206" s="96"/>
      <c r="E1206" s="102"/>
      <c r="F1206" s="98"/>
      <c r="G1206" s="90"/>
      <c r="H1206" s="91"/>
      <c r="I1206" s="110"/>
      <c r="J1206" s="93"/>
      <c r="K1206" s="91"/>
      <c r="L1206" s="61"/>
    </row>
    <row r="1207" spans="1:12" x14ac:dyDescent="0.25">
      <c r="A1207" s="147" t="s">
        <v>1801</v>
      </c>
      <c r="B1207" s="148"/>
      <c r="C1207" s="108"/>
      <c r="D1207" s="96"/>
      <c r="E1207" s="102"/>
      <c r="F1207" s="98"/>
      <c r="G1207" s="90"/>
      <c r="H1207" s="91"/>
      <c r="I1207" s="110"/>
      <c r="J1207" s="93"/>
      <c r="K1207" s="91"/>
      <c r="L1207" s="61"/>
    </row>
    <row r="1208" spans="1:12" x14ac:dyDescent="0.25">
      <c r="A1208" s="19">
        <v>1</v>
      </c>
      <c r="B1208" s="20" t="s">
        <v>1708</v>
      </c>
      <c r="C1208" s="93">
        <v>9.7899999999999991</v>
      </c>
      <c r="D1208" s="96">
        <v>0.1</v>
      </c>
      <c r="E1208" s="97">
        <f t="shared" ref="E1208:E1209" si="937">C1208*(1+D1208)</f>
        <v>10.769</v>
      </c>
      <c r="F1208" s="98" t="s">
        <v>6</v>
      </c>
      <c r="G1208" s="106">
        <v>35.42</v>
      </c>
      <c r="H1208" s="91">
        <f t="shared" ref="H1208:H1209" si="938">G1208*E1208</f>
        <v>381.43798000000004</v>
      </c>
      <c r="I1208" s="110">
        <f t="shared" ref="I1208:I1209" si="939">L$4</f>
        <v>123.52</v>
      </c>
      <c r="J1208" s="93">
        <f>E1208*0.3</f>
        <v>3.2307000000000001</v>
      </c>
      <c r="K1208" s="91">
        <f t="shared" ref="K1208:K1209" si="940">J1208*I1208</f>
        <v>399.05606399999999</v>
      </c>
      <c r="L1208" s="61">
        <f t="shared" ref="L1208:L1209" si="941">K1208+H1208</f>
        <v>780.49404400000003</v>
      </c>
    </row>
    <row r="1209" spans="1:12" x14ac:dyDescent="0.25">
      <c r="A1209" s="19">
        <v>2</v>
      </c>
      <c r="B1209" s="20" t="s">
        <v>1709</v>
      </c>
      <c r="C1209" s="93">
        <v>36.880000000000003</v>
      </c>
      <c r="D1209" s="96">
        <v>0.1</v>
      </c>
      <c r="E1209" s="97">
        <f t="shared" si="937"/>
        <v>40.568000000000005</v>
      </c>
      <c r="F1209" s="98" t="s">
        <v>6</v>
      </c>
      <c r="G1209" s="106">
        <v>41.56</v>
      </c>
      <c r="H1209" s="91">
        <f t="shared" si="938"/>
        <v>1686.0060800000003</v>
      </c>
      <c r="I1209" s="110">
        <f t="shared" si="939"/>
        <v>123.52</v>
      </c>
      <c r="J1209" s="93">
        <f>E1209*0.3</f>
        <v>12.170400000000001</v>
      </c>
      <c r="K1209" s="91">
        <f t="shared" si="940"/>
        <v>1503.287808</v>
      </c>
      <c r="L1209" s="61">
        <f t="shared" si="941"/>
        <v>3189.2938880000002</v>
      </c>
    </row>
    <row r="1210" spans="1:12" ht="16.5" thickBot="1" x14ac:dyDescent="0.3">
      <c r="A1210" s="19"/>
      <c r="B1210" s="20"/>
      <c r="C1210" s="108"/>
      <c r="D1210" s="96"/>
      <c r="E1210" s="102"/>
      <c r="F1210" s="98"/>
      <c r="G1210" s="90"/>
      <c r="H1210" s="91"/>
      <c r="I1210" s="110"/>
      <c r="J1210" s="93"/>
      <c r="K1210" s="91"/>
      <c r="L1210" s="61"/>
    </row>
    <row r="1211" spans="1:12" ht="16.5" thickBot="1" x14ac:dyDescent="0.3">
      <c r="A1211" s="145" t="s">
        <v>1710</v>
      </c>
      <c r="B1211" s="146"/>
      <c r="C1211" s="108"/>
      <c r="D1211" s="96"/>
      <c r="E1211" s="102"/>
      <c r="F1211" s="98"/>
      <c r="G1211" s="90"/>
      <c r="H1211" s="91"/>
      <c r="I1211" s="110"/>
      <c r="J1211" s="93"/>
      <c r="K1211" s="91"/>
      <c r="L1211" s="61"/>
    </row>
    <row r="1212" spans="1:12" ht="16.5" thickBot="1" x14ac:dyDescent="0.3">
      <c r="A1212" s="145" t="s">
        <v>34</v>
      </c>
      <c r="B1212" s="146"/>
      <c r="C1212" s="108"/>
      <c r="D1212" s="96"/>
      <c r="E1212" s="102"/>
      <c r="F1212" s="98"/>
      <c r="G1212" s="90"/>
      <c r="H1212" s="91"/>
      <c r="I1212" s="110"/>
      <c r="J1212" s="93"/>
      <c r="K1212" s="91"/>
      <c r="L1212" s="61"/>
    </row>
    <row r="1213" spans="1:12" x14ac:dyDescent="0.25">
      <c r="A1213" s="19">
        <v>1</v>
      </c>
      <c r="B1213" s="20" t="s">
        <v>1711</v>
      </c>
      <c r="C1213" s="108">
        <v>2</v>
      </c>
      <c r="D1213" s="96">
        <v>0</v>
      </c>
      <c r="E1213" s="102">
        <f t="shared" ref="E1213:E1214" si="942">C1213*(1+D1213)</f>
        <v>2</v>
      </c>
      <c r="F1213" s="98" t="s">
        <v>5</v>
      </c>
      <c r="G1213" s="106">
        <v>325.45</v>
      </c>
      <c r="H1213" s="91">
        <f t="shared" ref="H1213:H1214" si="943">G1213*E1213</f>
        <v>650.9</v>
      </c>
      <c r="I1213" s="110">
        <f t="shared" ref="I1213:I1214" si="944">L$4</f>
        <v>123.52</v>
      </c>
      <c r="J1213" s="93">
        <f>E1213*3</f>
        <v>6</v>
      </c>
      <c r="K1213" s="91">
        <f t="shared" ref="K1213:K1214" si="945">J1213*I1213</f>
        <v>741.12</v>
      </c>
      <c r="L1213" s="61">
        <f t="shared" ref="L1213:L1214" si="946">K1213+H1213</f>
        <v>1392.02</v>
      </c>
    </row>
    <row r="1214" spans="1:12" x14ac:dyDescent="0.25">
      <c r="A1214" s="19">
        <v>2</v>
      </c>
      <c r="B1214" s="20" t="s">
        <v>1712</v>
      </c>
      <c r="C1214" s="108">
        <v>4</v>
      </c>
      <c r="D1214" s="96">
        <v>0</v>
      </c>
      <c r="E1214" s="102">
        <f t="shared" si="942"/>
        <v>4</v>
      </c>
      <c r="F1214" s="98" t="s">
        <v>5</v>
      </c>
      <c r="G1214" s="106">
        <v>759.66</v>
      </c>
      <c r="H1214" s="91">
        <f t="shared" si="943"/>
        <v>3038.64</v>
      </c>
      <c r="I1214" s="110">
        <f t="shared" si="944"/>
        <v>123.52</v>
      </c>
      <c r="J1214" s="93">
        <f>E1214*3.9</f>
        <v>15.6</v>
      </c>
      <c r="K1214" s="91">
        <f t="shared" si="945"/>
        <v>1926.9119999999998</v>
      </c>
      <c r="L1214" s="61">
        <f t="shared" si="946"/>
        <v>4965.5519999999997</v>
      </c>
    </row>
    <row r="1215" spans="1:12" ht="16.5" thickBot="1" x14ac:dyDescent="0.3">
      <c r="A1215" s="19"/>
      <c r="B1215" s="20"/>
      <c r="C1215" s="108"/>
      <c r="D1215" s="96"/>
      <c r="E1215" s="102"/>
      <c r="F1215" s="98"/>
      <c r="G1215" s="90"/>
      <c r="H1215" s="91"/>
      <c r="I1215" s="110"/>
      <c r="J1215" s="93"/>
      <c r="K1215" s="91"/>
      <c r="L1215" s="61"/>
    </row>
    <row r="1216" spans="1:12" ht="16.5" thickBot="1" x14ac:dyDescent="0.3">
      <c r="A1216" s="145" t="s">
        <v>1713</v>
      </c>
      <c r="B1216" s="146"/>
      <c r="C1216" s="108"/>
      <c r="D1216" s="96"/>
      <c r="E1216" s="102"/>
      <c r="F1216" s="98"/>
      <c r="G1216" s="90"/>
      <c r="H1216" s="91"/>
      <c r="I1216" s="110"/>
      <c r="J1216" s="93"/>
      <c r="K1216" s="91"/>
      <c r="L1216" s="61"/>
    </row>
    <row r="1217" spans="1:13" x14ac:dyDescent="0.25">
      <c r="A1217" s="147" t="s">
        <v>1800</v>
      </c>
      <c r="B1217" s="148"/>
      <c r="C1217" s="108"/>
      <c r="D1217" s="96"/>
      <c r="E1217" s="102"/>
      <c r="F1217" s="98"/>
      <c r="G1217" s="90"/>
      <c r="H1217" s="91"/>
      <c r="I1217" s="110"/>
      <c r="J1217" s="93"/>
      <c r="K1217" s="91"/>
      <c r="L1217" s="61"/>
    </row>
    <row r="1218" spans="1:13" x14ac:dyDescent="0.25">
      <c r="A1218" s="19">
        <v>1</v>
      </c>
      <c r="B1218" s="20" t="s">
        <v>1714</v>
      </c>
      <c r="C1218" s="93">
        <v>1527.87</v>
      </c>
      <c r="D1218" s="96">
        <v>0.1</v>
      </c>
      <c r="E1218" s="97">
        <f t="shared" ref="E1218:E1228" si="947">C1218*(1+D1218)</f>
        <v>1680.6569999999999</v>
      </c>
      <c r="F1218" s="98" t="s">
        <v>6</v>
      </c>
      <c r="G1218" s="90">
        <v>1.1506000000000001</v>
      </c>
      <c r="H1218" s="91">
        <f t="shared" ref="H1218:H1226" si="948">G1218*E1218</f>
        <v>1933.7639442</v>
      </c>
      <c r="I1218" s="92">
        <f t="shared" ref="I1218:I1226" si="949">L$4</f>
        <v>123.52</v>
      </c>
      <c r="J1218" s="93">
        <f t="shared" ref="J1218:J1223" si="950">E1218*0.04</f>
        <v>67.226280000000003</v>
      </c>
      <c r="K1218" s="91">
        <f t="shared" ref="K1218:K1226" si="951">J1218*I1218</f>
        <v>8303.790105600001</v>
      </c>
      <c r="L1218" s="61">
        <f t="shared" ref="L1218:L1226" si="952">K1218+H1218</f>
        <v>10237.554049800001</v>
      </c>
    </row>
    <row r="1219" spans="1:13" x14ac:dyDescent="0.25">
      <c r="A1219" s="19">
        <v>2</v>
      </c>
      <c r="B1219" s="20" t="s">
        <v>1715</v>
      </c>
      <c r="C1219" s="93">
        <v>24.07</v>
      </c>
      <c r="D1219" s="96">
        <v>0.1</v>
      </c>
      <c r="E1219" s="97">
        <f t="shared" si="947"/>
        <v>26.477000000000004</v>
      </c>
      <c r="F1219" s="98" t="s">
        <v>6</v>
      </c>
      <c r="G1219" s="90">
        <v>1.1506000000000001</v>
      </c>
      <c r="H1219" s="91">
        <f t="shared" ref="H1219" si="953">G1219*E1219</f>
        <v>30.464436200000005</v>
      </c>
      <c r="I1219" s="92">
        <f t="shared" ref="I1219" si="954">L$4</f>
        <v>123.52</v>
      </c>
      <c r="J1219" s="93">
        <f t="shared" si="950"/>
        <v>1.0590800000000002</v>
      </c>
      <c r="K1219" s="91">
        <f t="shared" ref="K1219" si="955">J1219*I1219</f>
        <v>130.81756160000003</v>
      </c>
      <c r="L1219" s="61">
        <f t="shared" ref="L1219" si="956">K1219+H1219</f>
        <v>161.28199780000003</v>
      </c>
    </row>
    <row r="1220" spans="1:13" x14ac:dyDescent="0.25">
      <c r="A1220" s="19">
        <v>3</v>
      </c>
      <c r="B1220" s="20" t="s">
        <v>1716</v>
      </c>
      <c r="C1220" s="93">
        <v>184</v>
      </c>
      <c r="D1220" s="96">
        <v>0.1</v>
      </c>
      <c r="E1220" s="97">
        <f t="shared" si="947"/>
        <v>202.4</v>
      </c>
      <c r="F1220" s="98" t="s">
        <v>6</v>
      </c>
      <c r="G1220" s="117">
        <v>1.4570000000000001</v>
      </c>
      <c r="H1220" s="118">
        <f t="shared" si="948"/>
        <v>294.89680000000004</v>
      </c>
      <c r="I1220" s="119">
        <f t="shared" si="949"/>
        <v>123.52</v>
      </c>
      <c r="J1220" s="120">
        <f t="shared" si="950"/>
        <v>8.0960000000000001</v>
      </c>
      <c r="K1220" s="118">
        <f t="shared" si="951"/>
        <v>1000.01792</v>
      </c>
      <c r="L1220" s="84">
        <f t="shared" si="952"/>
        <v>1294.91472</v>
      </c>
    </row>
    <row r="1221" spans="1:13" x14ac:dyDescent="0.25">
      <c r="A1221" s="19">
        <v>4</v>
      </c>
      <c r="B1221" s="20" t="s">
        <v>1717</v>
      </c>
      <c r="C1221" s="93">
        <v>14.5</v>
      </c>
      <c r="D1221" s="96">
        <v>0.1</v>
      </c>
      <c r="E1221" s="97">
        <f t="shared" si="947"/>
        <v>15.950000000000001</v>
      </c>
      <c r="F1221" s="98" t="s">
        <v>6</v>
      </c>
      <c r="G1221" s="117">
        <v>1.4570000000000001</v>
      </c>
      <c r="H1221" s="118">
        <f t="shared" si="948"/>
        <v>23.239150000000002</v>
      </c>
      <c r="I1221" s="119">
        <f t="shared" si="949"/>
        <v>123.52</v>
      </c>
      <c r="J1221" s="120">
        <f t="shared" si="950"/>
        <v>0.63800000000000001</v>
      </c>
      <c r="K1221" s="118">
        <f t="shared" si="951"/>
        <v>78.805759999999992</v>
      </c>
      <c r="L1221" s="84">
        <f t="shared" si="952"/>
        <v>102.04490999999999</v>
      </c>
    </row>
    <row r="1222" spans="1:13" x14ac:dyDescent="0.25">
      <c r="A1222" s="19">
        <v>5</v>
      </c>
      <c r="B1222" s="20" t="s">
        <v>1718</v>
      </c>
      <c r="C1222" s="93">
        <v>177</v>
      </c>
      <c r="D1222" s="96">
        <v>0.1</v>
      </c>
      <c r="E1222" s="97">
        <f t="shared" si="947"/>
        <v>194.70000000000002</v>
      </c>
      <c r="F1222" s="98" t="s">
        <v>6</v>
      </c>
      <c r="G1222" s="90">
        <v>1.3</v>
      </c>
      <c r="H1222" s="91">
        <f t="shared" si="948"/>
        <v>253.11000000000004</v>
      </c>
      <c r="I1222" s="92">
        <f t="shared" si="949"/>
        <v>123.52</v>
      </c>
      <c r="J1222" s="93">
        <f t="shared" si="950"/>
        <v>7.7880000000000011</v>
      </c>
      <c r="K1222" s="91">
        <f t="shared" si="951"/>
        <v>961.97376000000008</v>
      </c>
      <c r="L1222" s="61">
        <f t="shared" si="952"/>
        <v>1215.0837600000002</v>
      </c>
    </row>
    <row r="1223" spans="1:13" x14ac:dyDescent="0.25">
      <c r="A1223" s="19">
        <v>6</v>
      </c>
      <c r="B1223" s="20" t="s">
        <v>1719</v>
      </c>
      <c r="C1223" s="93">
        <v>1587.4099999999999</v>
      </c>
      <c r="D1223" s="96">
        <v>0.1</v>
      </c>
      <c r="E1223" s="97">
        <f t="shared" si="947"/>
        <v>1746.1510000000001</v>
      </c>
      <c r="F1223" s="98" t="s">
        <v>6</v>
      </c>
      <c r="G1223" s="90">
        <v>1.3</v>
      </c>
      <c r="H1223" s="91">
        <f t="shared" si="948"/>
        <v>2269.9963000000002</v>
      </c>
      <c r="I1223" s="92">
        <f t="shared" si="949"/>
        <v>123.52</v>
      </c>
      <c r="J1223" s="93">
        <f t="shared" si="950"/>
        <v>69.846040000000002</v>
      </c>
      <c r="K1223" s="91">
        <f t="shared" si="951"/>
        <v>8627.3828608000003</v>
      </c>
      <c r="L1223" s="61">
        <f t="shared" si="952"/>
        <v>10897.379160800001</v>
      </c>
    </row>
    <row r="1224" spans="1:13" x14ac:dyDescent="0.25">
      <c r="A1224" s="19">
        <v>7</v>
      </c>
      <c r="B1224" s="20" t="s">
        <v>1720</v>
      </c>
      <c r="C1224" s="93">
        <v>13.96</v>
      </c>
      <c r="D1224" s="96">
        <v>0.1</v>
      </c>
      <c r="E1224" s="97">
        <f t="shared" si="947"/>
        <v>15.356000000000002</v>
      </c>
      <c r="F1224" s="98" t="s">
        <v>6</v>
      </c>
      <c r="G1224" s="121">
        <v>5.15</v>
      </c>
      <c r="H1224" s="91">
        <f t="shared" si="948"/>
        <v>79.083400000000012</v>
      </c>
      <c r="I1224" s="92">
        <f t="shared" si="949"/>
        <v>123.52</v>
      </c>
      <c r="J1224" s="93">
        <f t="shared" ref="J1224:J1226" si="957">E1224*0.05</f>
        <v>0.76780000000000015</v>
      </c>
      <c r="K1224" s="91">
        <f t="shared" si="951"/>
        <v>94.838656000000015</v>
      </c>
      <c r="L1224" s="61">
        <f t="shared" si="952"/>
        <v>173.92205600000003</v>
      </c>
    </row>
    <row r="1225" spans="1:13" x14ac:dyDescent="0.25">
      <c r="A1225" s="19">
        <v>8</v>
      </c>
      <c r="B1225" s="20" t="s">
        <v>1721</v>
      </c>
      <c r="C1225" s="93">
        <v>13.63</v>
      </c>
      <c r="D1225" s="96">
        <v>0.1</v>
      </c>
      <c r="E1225" s="97">
        <f t="shared" si="947"/>
        <v>14.993000000000002</v>
      </c>
      <c r="F1225" s="98" t="s">
        <v>6</v>
      </c>
      <c r="G1225" s="117">
        <v>5.12</v>
      </c>
      <c r="H1225" s="91">
        <f t="shared" si="948"/>
        <v>76.764160000000018</v>
      </c>
      <c r="I1225" s="92">
        <f t="shared" si="949"/>
        <v>123.52</v>
      </c>
      <c r="J1225" s="93">
        <f t="shared" si="957"/>
        <v>0.74965000000000015</v>
      </c>
      <c r="K1225" s="91">
        <f t="shared" si="951"/>
        <v>92.596768000000012</v>
      </c>
      <c r="L1225" s="61">
        <f t="shared" si="952"/>
        <v>169.36092800000003</v>
      </c>
      <c r="M1225" s="85"/>
    </row>
    <row r="1226" spans="1:13" x14ac:dyDescent="0.25">
      <c r="A1226" s="19">
        <v>9</v>
      </c>
      <c r="B1226" s="20" t="s">
        <v>1722</v>
      </c>
      <c r="C1226" s="93">
        <v>245</v>
      </c>
      <c r="D1226" s="96">
        <v>0.1</v>
      </c>
      <c r="E1226" s="97">
        <f t="shared" si="947"/>
        <v>269.5</v>
      </c>
      <c r="F1226" s="98" t="s">
        <v>6</v>
      </c>
      <c r="G1226" s="117">
        <v>5.12</v>
      </c>
      <c r="H1226" s="91">
        <f t="shared" si="948"/>
        <v>1379.84</v>
      </c>
      <c r="I1226" s="92">
        <f t="shared" si="949"/>
        <v>123.52</v>
      </c>
      <c r="J1226" s="93">
        <f t="shared" si="957"/>
        <v>13.475000000000001</v>
      </c>
      <c r="K1226" s="91">
        <f t="shared" si="951"/>
        <v>1664.432</v>
      </c>
      <c r="L1226" s="61">
        <f t="shared" si="952"/>
        <v>3044.2719999999999</v>
      </c>
      <c r="M1226" s="85"/>
    </row>
    <row r="1227" spans="1:13" x14ac:dyDescent="0.25">
      <c r="A1227" s="19">
        <v>10</v>
      </c>
      <c r="B1227" s="20" t="s">
        <v>1723</v>
      </c>
      <c r="C1227" s="93">
        <v>214</v>
      </c>
      <c r="D1227" s="96">
        <v>0.1</v>
      </c>
      <c r="E1227" s="97">
        <f t="shared" si="947"/>
        <v>235.4</v>
      </c>
      <c r="F1227" s="98" t="s">
        <v>6</v>
      </c>
      <c r="G1227" s="121">
        <v>5.15</v>
      </c>
      <c r="H1227" s="91">
        <f t="shared" ref="H1227:H1228" si="958">G1227*E1227</f>
        <v>1212.3100000000002</v>
      </c>
      <c r="I1227" s="92">
        <f t="shared" ref="I1227:I1228" si="959">L$4</f>
        <v>123.52</v>
      </c>
      <c r="J1227" s="93">
        <f t="shared" ref="J1227" si="960">E1227*0.05</f>
        <v>11.770000000000001</v>
      </c>
      <c r="K1227" s="91">
        <f t="shared" ref="K1227:K1228" si="961">J1227*I1227</f>
        <v>1453.8304000000001</v>
      </c>
      <c r="L1227" s="61">
        <f t="shared" ref="L1227:L1228" si="962">K1227+H1227</f>
        <v>2666.1404000000002</v>
      </c>
    </row>
    <row r="1228" spans="1:13" x14ac:dyDescent="0.25">
      <c r="A1228" s="19">
        <v>11</v>
      </c>
      <c r="B1228" s="20" t="s">
        <v>1724</v>
      </c>
      <c r="C1228" s="93">
        <v>18.760000000000002</v>
      </c>
      <c r="D1228" s="96">
        <v>0.1</v>
      </c>
      <c r="E1228" s="97">
        <f t="shared" si="947"/>
        <v>20.636000000000003</v>
      </c>
      <c r="F1228" s="98" t="s">
        <v>6</v>
      </c>
      <c r="G1228" s="90">
        <v>18.953499999999998</v>
      </c>
      <c r="H1228" s="91">
        <f t="shared" si="958"/>
        <v>391.12442600000003</v>
      </c>
      <c r="I1228" s="92">
        <f t="shared" si="959"/>
        <v>123.52</v>
      </c>
      <c r="J1228" s="93">
        <f>E1228*0.15</f>
        <v>3.0954000000000002</v>
      </c>
      <c r="K1228" s="91">
        <f t="shared" si="961"/>
        <v>382.34380800000002</v>
      </c>
      <c r="L1228" s="61">
        <f t="shared" si="962"/>
        <v>773.46823400000005</v>
      </c>
    </row>
    <row r="1229" spans="1:13" ht="16.5" thickBot="1" x14ac:dyDescent="0.3">
      <c r="A1229" s="19"/>
      <c r="B1229" s="20"/>
      <c r="C1229" s="108"/>
      <c r="D1229" s="96"/>
      <c r="E1229" s="102"/>
      <c r="F1229" s="98"/>
      <c r="G1229" s="90"/>
      <c r="H1229" s="91"/>
      <c r="I1229" s="110"/>
      <c r="J1229" s="93"/>
      <c r="K1229" s="91"/>
      <c r="L1229" s="61"/>
    </row>
    <row r="1230" spans="1:13" ht="16.5" thickBot="1" x14ac:dyDescent="0.3">
      <c r="A1230" s="145" t="s">
        <v>1725</v>
      </c>
      <c r="B1230" s="146"/>
      <c r="C1230" s="108"/>
      <c r="D1230" s="96"/>
      <c r="E1230" s="102"/>
      <c r="F1230" s="98"/>
      <c r="G1230" s="90"/>
      <c r="H1230" s="91"/>
      <c r="I1230" s="110"/>
      <c r="J1230" s="93"/>
      <c r="K1230" s="91"/>
      <c r="L1230" s="61"/>
    </row>
    <row r="1231" spans="1:13" x14ac:dyDescent="0.25">
      <c r="A1231" s="147" t="s">
        <v>1799</v>
      </c>
      <c r="B1231" s="148"/>
      <c r="C1231" s="108"/>
      <c r="D1231" s="96"/>
      <c r="E1231" s="102"/>
      <c r="F1231" s="98"/>
      <c r="G1231" s="90"/>
      <c r="H1231" s="91"/>
      <c r="I1231" s="110"/>
      <c r="J1231" s="93"/>
      <c r="K1231" s="91"/>
      <c r="L1231" s="61"/>
    </row>
    <row r="1232" spans="1:13" x14ac:dyDescent="0.25">
      <c r="A1232" s="19">
        <v>1</v>
      </c>
      <c r="B1232" s="20" t="s">
        <v>1714</v>
      </c>
      <c r="C1232" s="93">
        <v>1527.87</v>
      </c>
      <c r="D1232" s="96">
        <v>0.1</v>
      </c>
      <c r="E1232" s="97">
        <f t="shared" ref="E1232:E1242" si="963">C1232*(1+D1232)</f>
        <v>1680.6569999999999</v>
      </c>
      <c r="F1232" s="98" t="s">
        <v>6</v>
      </c>
      <c r="G1232" s="106">
        <v>0.25740000000000002</v>
      </c>
      <c r="H1232" s="91">
        <f t="shared" ref="H1232:H1242" si="964">G1232*E1232</f>
        <v>432.60111180000001</v>
      </c>
      <c r="I1232" s="92">
        <f t="shared" ref="I1232:I1242" si="965">L$3</f>
        <v>117.68</v>
      </c>
      <c r="J1232" s="93">
        <f t="shared" ref="J1232:J1237" si="966">E1232*0.02</f>
        <v>33.613140000000001</v>
      </c>
      <c r="K1232" s="91">
        <f t="shared" ref="K1232:K1241" si="967">J1232*I1232</f>
        <v>3955.5943152000004</v>
      </c>
      <c r="L1232" s="61">
        <f t="shared" ref="L1232:L1241" si="968">K1232+H1232</f>
        <v>4388.1954270000006</v>
      </c>
    </row>
    <row r="1233" spans="1:12" x14ac:dyDescent="0.25">
      <c r="A1233" s="19">
        <v>2</v>
      </c>
      <c r="B1233" s="20" t="s">
        <v>1715</v>
      </c>
      <c r="C1233" s="93">
        <v>24.07</v>
      </c>
      <c r="D1233" s="96">
        <v>0.1</v>
      </c>
      <c r="E1233" s="97">
        <f t="shared" si="963"/>
        <v>26.477000000000004</v>
      </c>
      <c r="F1233" s="98" t="s">
        <v>6</v>
      </c>
      <c r="G1233" s="106">
        <v>0.25740000000000002</v>
      </c>
      <c r="H1233" s="91">
        <f t="shared" si="964"/>
        <v>6.8151798000000019</v>
      </c>
      <c r="I1233" s="92">
        <f t="shared" si="965"/>
        <v>117.68</v>
      </c>
      <c r="J1233" s="93">
        <f t="shared" si="966"/>
        <v>0.52954000000000012</v>
      </c>
      <c r="K1233" s="91">
        <f t="shared" si="967"/>
        <v>62.31626720000002</v>
      </c>
      <c r="L1233" s="61">
        <f t="shared" si="968"/>
        <v>69.131447000000023</v>
      </c>
    </row>
    <row r="1234" spans="1:12" x14ac:dyDescent="0.25">
      <c r="A1234" s="19">
        <v>3</v>
      </c>
      <c r="B1234" s="20" t="s">
        <v>1716</v>
      </c>
      <c r="C1234" s="93">
        <v>184</v>
      </c>
      <c r="D1234" s="96">
        <v>0.1</v>
      </c>
      <c r="E1234" s="97">
        <f t="shared" si="963"/>
        <v>202.4</v>
      </c>
      <c r="F1234" s="98" t="s">
        <v>6</v>
      </c>
      <c r="G1234" s="106">
        <v>0.28275</v>
      </c>
      <c r="H1234" s="91">
        <f t="shared" si="964"/>
        <v>57.2286</v>
      </c>
      <c r="I1234" s="92">
        <f t="shared" si="965"/>
        <v>117.68</v>
      </c>
      <c r="J1234" s="93">
        <f t="shared" si="966"/>
        <v>4.048</v>
      </c>
      <c r="K1234" s="91">
        <f t="shared" si="967"/>
        <v>476.36864000000003</v>
      </c>
      <c r="L1234" s="61">
        <f t="shared" si="968"/>
        <v>533.59724000000006</v>
      </c>
    </row>
    <row r="1235" spans="1:12" x14ac:dyDescent="0.25">
      <c r="A1235" s="19">
        <v>4</v>
      </c>
      <c r="B1235" s="20" t="s">
        <v>1717</v>
      </c>
      <c r="C1235" s="93">
        <v>14.5</v>
      </c>
      <c r="D1235" s="96">
        <v>0.1</v>
      </c>
      <c r="E1235" s="97">
        <f t="shared" si="963"/>
        <v>15.950000000000001</v>
      </c>
      <c r="F1235" s="98" t="s">
        <v>6</v>
      </c>
      <c r="G1235" s="106">
        <v>0.28275</v>
      </c>
      <c r="H1235" s="91">
        <f t="shared" si="964"/>
        <v>4.5098625000000006</v>
      </c>
      <c r="I1235" s="92">
        <f t="shared" si="965"/>
        <v>117.68</v>
      </c>
      <c r="J1235" s="93">
        <f t="shared" si="966"/>
        <v>0.31900000000000001</v>
      </c>
      <c r="K1235" s="91">
        <f t="shared" si="967"/>
        <v>37.539920000000002</v>
      </c>
      <c r="L1235" s="61">
        <f t="shared" si="968"/>
        <v>42.049782500000006</v>
      </c>
    </row>
    <row r="1236" spans="1:12" x14ac:dyDescent="0.25">
      <c r="A1236" s="19">
        <v>5</v>
      </c>
      <c r="B1236" s="20" t="s">
        <v>1718</v>
      </c>
      <c r="C1236" s="93">
        <v>177</v>
      </c>
      <c r="D1236" s="96">
        <v>0.1</v>
      </c>
      <c r="E1236" s="97">
        <f t="shared" si="963"/>
        <v>194.70000000000002</v>
      </c>
      <c r="F1236" s="98" t="s">
        <v>6</v>
      </c>
      <c r="G1236" s="106">
        <v>0.35880000000000006</v>
      </c>
      <c r="H1236" s="91">
        <f t="shared" si="964"/>
        <v>69.858360000000019</v>
      </c>
      <c r="I1236" s="92">
        <f t="shared" si="965"/>
        <v>117.68</v>
      </c>
      <c r="J1236" s="93">
        <f t="shared" si="966"/>
        <v>3.8940000000000006</v>
      </c>
      <c r="K1236" s="91">
        <f t="shared" si="967"/>
        <v>458.24592000000007</v>
      </c>
      <c r="L1236" s="61">
        <f t="shared" si="968"/>
        <v>528.10428000000013</v>
      </c>
    </row>
    <row r="1237" spans="1:12" x14ac:dyDescent="0.25">
      <c r="A1237" s="19">
        <v>6</v>
      </c>
      <c r="B1237" s="20" t="s">
        <v>1719</v>
      </c>
      <c r="C1237" s="93">
        <v>1587.4099999999999</v>
      </c>
      <c r="D1237" s="96">
        <v>0.1</v>
      </c>
      <c r="E1237" s="97">
        <f t="shared" si="963"/>
        <v>1746.1510000000001</v>
      </c>
      <c r="F1237" s="98" t="s">
        <v>6</v>
      </c>
      <c r="G1237" s="106">
        <v>0.35880000000000006</v>
      </c>
      <c r="H1237" s="91">
        <f t="shared" si="964"/>
        <v>626.51897880000013</v>
      </c>
      <c r="I1237" s="92">
        <f t="shared" si="965"/>
        <v>117.68</v>
      </c>
      <c r="J1237" s="93">
        <f t="shared" si="966"/>
        <v>34.923020000000001</v>
      </c>
      <c r="K1237" s="91">
        <f t="shared" si="967"/>
        <v>4109.7409936000004</v>
      </c>
      <c r="L1237" s="61">
        <f t="shared" si="968"/>
        <v>4736.2599724000002</v>
      </c>
    </row>
    <row r="1238" spans="1:12" x14ac:dyDescent="0.25">
      <c r="A1238" s="19">
        <v>7</v>
      </c>
      <c r="B1238" s="20" t="s">
        <v>1720</v>
      </c>
      <c r="C1238" s="93">
        <v>13.96</v>
      </c>
      <c r="D1238" s="96">
        <v>0.1</v>
      </c>
      <c r="E1238" s="97">
        <f t="shared" si="963"/>
        <v>15.356000000000002</v>
      </c>
      <c r="F1238" s="98" t="s">
        <v>6</v>
      </c>
      <c r="G1238" s="106">
        <v>0.42120000000000002</v>
      </c>
      <c r="H1238" s="91">
        <f t="shared" si="964"/>
        <v>6.4679472000000011</v>
      </c>
      <c r="I1238" s="92">
        <f t="shared" si="965"/>
        <v>117.68</v>
      </c>
      <c r="J1238" s="93">
        <f t="shared" ref="J1238:J1241" si="969">E1238*0.04</f>
        <v>0.61424000000000012</v>
      </c>
      <c r="K1238" s="91">
        <f t="shared" si="967"/>
        <v>72.283763200000024</v>
      </c>
      <c r="L1238" s="61">
        <f t="shared" si="968"/>
        <v>78.751710400000022</v>
      </c>
    </row>
    <row r="1239" spans="1:12" x14ac:dyDescent="0.25">
      <c r="A1239" s="19">
        <v>8</v>
      </c>
      <c r="B1239" s="20" t="s">
        <v>1721</v>
      </c>
      <c r="C1239" s="93">
        <v>13.63</v>
      </c>
      <c r="D1239" s="96">
        <v>0.1</v>
      </c>
      <c r="E1239" s="97">
        <f t="shared" si="963"/>
        <v>14.993000000000002</v>
      </c>
      <c r="F1239" s="98" t="s">
        <v>6</v>
      </c>
      <c r="G1239" s="106">
        <v>0.42120000000000002</v>
      </c>
      <c r="H1239" s="91">
        <f t="shared" si="964"/>
        <v>6.3150516000000012</v>
      </c>
      <c r="I1239" s="92">
        <f t="shared" si="965"/>
        <v>117.68</v>
      </c>
      <c r="J1239" s="93">
        <f t="shared" si="969"/>
        <v>0.59972000000000014</v>
      </c>
      <c r="K1239" s="91">
        <f t="shared" si="967"/>
        <v>70.575049600000014</v>
      </c>
      <c r="L1239" s="61">
        <f t="shared" si="968"/>
        <v>76.890101200000018</v>
      </c>
    </row>
    <row r="1240" spans="1:12" x14ac:dyDescent="0.25">
      <c r="A1240" s="19">
        <v>9</v>
      </c>
      <c r="B1240" s="20" t="s">
        <v>1722</v>
      </c>
      <c r="C1240" s="93">
        <v>245</v>
      </c>
      <c r="D1240" s="96">
        <v>0.1</v>
      </c>
      <c r="E1240" s="97">
        <f t="shared" si="963"/>
        <v>269.5</v>
      </c>
      <c r="F1240" s="98" t="s">
        <v>6</v>
      </c>
      <c r="G1240" s="106">
        <v>0.42120000000000002</v>
      </c>
      <c r="H1240" s="91">
        <f t="shared" si="964"/>
        <v>113.5134</v>
      </c>
      <c r="I1240" s="92">
        <f t="shared" si="965"/>
        <v>117.68</v>
      </c>
      <c r="J1240" s="93">
        <f t="shared" si="969"/>
        <v>10.78</v>
      </c>
      <c r="K1240" s="91">
        <f t="shared" si="967"/>
        <v>1268.5904</v>
      </c>
      <c r="L1240" s="61">
        <f t="shared" si="968"/>
        <v>1382.1038000000001</v>
      </c>
    </row>
    <row r="1241" spans="1:12" x14ac:dyDescent="0.25">
      <c r="A1241" s="19">
        <v>10</v>
      </c>
      <c r="B1241" s="20" t="s">
        <v>1723</v>
      </c>
      <c r="C1241" s="93">
        <v>214</v>
      </c>
      <c r="D1241" s="96">
        <v>0.1</v>
      </c>
      <c r="E1241" s="97">
        <f t="shared" si="963"/>
        <v>235.4</v>
      </c>
      <c r="F1241" s="98" t="s">
        <v>6</v>
      </c>
      <c r="G1241" s="106">
        <v>0.42120000000000002</v>
      </c>
      <c r="H1241" s="91">
        <f t="shared" si="964"/>
        <v>99.150480000000002</v>
      </c>
      <c r="I1241" s="92">
        <f t="shared" si="965"/>
        <v>117.68</v>
      </c>
      <c r="J1241" s="93">
        <f t="shared" si="969"/>
        <v>9.4160000000000004</v>
      </c>
      <c r="K1241" s="91">
        <f t="shared" si="967"/>
        <v>1108.0748800000001</v>
      </c>
      <c r="L1241" s="61">
        <f t="shared" si="968"/>
        <v>1207.2253600000001</v>
      </c>
    </row>
    <row r="1242" spans="1:12" x14ac:dyDescent="0.25">
      <c r="A1242" s="19">
        <v>11</v>
      </c>
      <c r="B1242" s="20" t="s">
        <v>1724</v>
      </c>
      <c r="C1242" s="93">
        <v>18.760000000000002</v>
      </c>
      <c r="D1242" s="96">
        <v>0.1</v>
      </c>
      <c r="E1242" s="97">
        <f t="shared" si="963"/>
        <v>20.636000000000003</v>
      </c>
      <c r="F1242" s="98" t="s">
        <v>6</v>
      </c>
      <c r="G1242" s="106">
        <v>0.83399999999999996</v>
      </c>
      <c r="H1242" s="91">
        <f t="shared" si="964"/>
        <v>17.210424000000003</v>
      </c>
      <c r="I1242" s="92">
        <f t="shared" si="965"/>
        <v>117.68</v>
      </c>
      <c r="J1242" s="93">
        <f>E1242*0.05</f>
        <v>1.0318000000000003</v>
      </c>
      <c r="K1242" s="91">
        <f t="shared" ref="K1242" si="970">J1242*I1242</f>
        <v>121.42222400000004</v>
      </c>
      <c r="L1242" s="61">
        <f t="shared" ref="L1242" si="971">K1242+H1242</f>
        <v>138.63264800000005</v>
      </c>
    </row>
    <row r="1243" spans="1:12" ht="16.5" thickBot="1" x14ac:dyDescent="0.3">
      <c r="A1243" s="19"/>
      <c r="B1243" s="20"/>
      <c r="C1243" s="108"/>
      <c r="D1243" s="96"/>
      <c r="E1243" s="102"/>
      <c r="F1243" s="98"/>
      <c r="G1243" s="90"/>
      <c r="H1243" s="91"/>
      <c r="I1243" s="110"/>
      <c r="J1243" s="93"/>
      <c r="K1243" s="91"/>
      <c r="L1243" s="61"/>
    </row>
    <row r="1244" spans="1:12" ht="16.5" thickBot="1" x14ac:dyDescent="0.3">
      <c r="A1244" s="145" t="s">
        <v>1726</v>
      </c>
      <c r="B1244" s="146"/>
      <c r="C1244" s="108"/>
      <c r="D1244" s="96"/>
      <c r="E1244" s="102"/>
      <c r="F1244" s="98"/>
      <c r="G1244" s="90"/>
      <c r="H1244" s="91"/>
      <c r="I1244" s="110"/>
      <c r="J1244" s="93"/>
      <c r="K1244" s="91"/>
      <c r="L1244" s="61"/>
    </row>
    <row r="1245" spans="1:12" ht="16.5" thickBot="1" x14ac:dyDescent="0.3">
      <c r="A1245" s="145" t="s">
        <v>34</v>
      </c>
      <c r="B1245" s="146"/>
      <c r="C1245" s="108"/>
      <c r="D1245" s="96"/>
      <c r="E1245" s="102"/>
      <c r="F1245" s="98"/>
      <c r="G1245" s="90"/>
      <c r="H1245" s="91"/>
      <c r="I1245" s="110"/>
      <c r="J1245" s="93"/>
      <c r="K1245" s="91"/>
      <c r="L1245" s="61"/>
    </row>
    <row r="1246" spans="1:12" x14ac:dyDescent="0.25">
      <c r="A1246" s="19">
        <v>1</v>
      </c>
      <c r="B1246" s="20" t="s">
        <v>1727</v>
      </c>
      <c r="C1246" s="108">
        <v>16</v>
      </c>
      <c r="D1246" s="96">
        <v>0</v>
      </c>
      <c r="E1246" s="102">
        <f t="shared" ref="E1246:E1255" si="972">C1246*(1+D1246)</f>
        <v>16</v>
      </c>
      <c r="F1246" s="98" t="s">
        <v>5</v>
      </c>
      <c r="G1246" s="90">
        <v>0.71</v>
      </c>
      <c r="H1246" s="91">
        <f>G1246*E1246</f>
        <v>11.36</v>
      </c>
      <c r="I1246" s="92">
        <f t="shared" ref="I1246:I1254" si="973">L$4</f>
        <v>123.52</v>
      </c>
      <c r="J1246" s="93">
        <f>E1246*0.4</f>
        <v>6.4</v>
      </c>
      <c r="K1246" s="91">
        <f>J1246*I1246</f>
        <v>790.52800000000002</v>
      </c>
      <c r="L1246" s="61">
        <f>K1246+H1246</f>
        <v>801.88800000000003</v>
      </c>
    </row>
    <row r="1247" spans="1:12" x14ac:dyDescent="0.25">
      <c r="A1247" s="19">
        <v>2</v>
      </c>
      <c r="B1247" s="20" t="s">
        <v>1728</v>
      </c>
      <c r="C1247" s="108">
        <v>1</v>
      </c>
      <c r="D1247" s="96">
        <v>0</v>
      </c>
      <c r="E1247" s="102">
        <f t="shared" si="972"/>
        <v>1</v>
      </c>
      <c r="F1247" s="98" t="s">
        <v>5</v>
      </c>
      <c r="G1247" s="90">
        <v>0.71</v>
      </c>
      <c r="H1247" s="91">
        <f>G1247*E1247</f>
        <v>0.71</v>
      </c>
      <c r="I1247" s="92">
        <f t="shared" si="973"/>
        <v>123.52</v>
      </c>
      <c r="J1247" s="93">
        <f>E1247*0.4</f>
        <v>0.4</v>
      </c>
      <c r="K1247" s="91">
        <f>J1247*I1247</f>
        <v>49.408000000000001</v>
      </c>
      <c r="L1247" s="61">
        <f>K1247+H1247</f>
        <v>50.118000000000002</v>
      </c>
    </row>
    <row r="1248" spans="1:12" x14ac:dyDescent="0.25">
      <c r="A1248" s="19">
        <v>3</v>
      </c>
      <c r="B1248" s="20" t="s">
        <v>1729</v>
      </c>
      <c r="C1248" s="108">
        <v>111</v>
      </c>
      <c r="D1248" s="96">
        <v>0</v>
      </c>
      <c r="E1248" s="102">
        <f t="shared" si="972"/>
        <v>111</v>
      </c>
      <c r="F1248" s="98" t="s">
        <v>5</v>
      </c>
      <c r="G1248" s="90">
        <v>2.08</v>
      </c>
      <c r="H1248" s="91">
        <f t="shared" ref="H1248:H1254" si="974">G1248*E1248</f>
        <v>230.88</v>
      </c>
      <c r="I1248" s="92">
        <f t="shared" si="973"/>
        <v>123.52</v>
      </c>
      <c r="J1248" s="93">
        <f>E1248*0.4</f>
        <v>44.400000000000006</v>
      </c>
      <c r="K1248" s="91">
        <f t="shared" ref="K1248:K1254" si="975">J1248*I1248</f>
        <v>5484.2880000000005</v>
      </c>
      <c r="L1248" s="61">
        <f t="shared" ref="L1248:L1254" si="976">K1248+H1248</f>
        <v>5715.1680000000006</v>
      </c>
    </row>
    <row r="1249" spans="1:12" x14ac:dyDescent="0.25">
      <c r="A1249" s="19">
        <v>4</v>
      </c>
      <c r="B1249" s="20" t="s">
        <v>1730</v>
      </c>
      <c r="C1249" s="108">
        <v>2</v>
      </c>
      <c r="D1249" s="96">
        <v>0</v>
      </c>
      <c r="E1249" s="102">
        <f t="shared" si="972"/>
        <v>2</v>
      </c>
      <c r="F1249" s="98" t="s">
        <v>5</v>
      </c>
      <c r="G1249" s="90">
        <v>2.08</v>
      </c>
      <c r="H1249" s="91">
        <f t="shared" si="974"/>
        <v>4.16</v>
      </c>
      <c r="I1249" s="92">
        <f t="shared" si="973"/>
        <v>123.52</v>
      </c>
      <c r="J1249" s="93">
        <f>E1249*0.4</f>
        <v>0.8</v>
      </c>
      <c r="K1249" s="91">
        <f t="shared" si="975"/>
        <v>98.816000000000003</v>
      </c>
      <c r="L1249" s="61">
        <f t="shared" si="976"/>
        <v>102.976</v>
      </c>
    </row>
    <row r="1250" spans="1:12" x14ac:dyDescent="0.25">
      <c r="A1250" s="19">
        <v>5</v>
      </c>
      <c r="B1250" s="20" t="s">
        <v>1731</v>
      </c>
      <c r="C1250" s="108">
        <v>13</v>
      </c>
      <c r="D1250" s="96">
        <v>0</v>
      </c>
      <c r="E1250" s="102">
        <f t="shared" si="972"/>
        <v>13</v>
      </c>
      <c r="F1250" s="98" t="s">
        <v>5</v>
      </c>
      <c r="G1250" s="90">
        <v>3.17</v>
      </c>
      <c r="H1250" s="91">
        <f t="shared" si="974"/>
        <v>41.21</v>
      </c>
      <c r="I1250" s="92">
        <f t="shared" si="973"/>
        <v>123.52</v>
      </c>
      <c r="J1250" s="93">
        <f t="shared" ref="J1250:J1251" si="977">E1250*0.4</f>
        <v>5.2</v>
      </c>
      <c r="K1250" s="91">
        <f t="shared" si="975"/>
        <v>642.30399999999997</v>
      </c>
      <c r="L1250" s="61">
        <f t="shared" si="976"/>
        <v>683.51400000000001</v>
      </c>
    </row>
    <row r="1251" spans="1:12" x14ac:dyDescent="0.25">
      <c r="A1251" s="19">
        <v>6</v>
      </c>
      <c r="B1251" s="20" t="s">
        <v>1732</v>
      </c>
      <c r="C1251" s="108">
        <v>117</v>
      </c>
      <c r="D1251" s="96">
        <v>0</v>
      </c>
      <c r="E1251" s="102">
        <f t="shared" si="972"/>
        <v>117</v>
      </c>
      <c r="F1251" s="98" t="s">
        <v>5</v>
      </c>
      <c r="G1251" s="90">
        <v>3.17</v>
      </c>
      <c r="H1251" s="91">
        <f t="shared" si="974"/>
        <v>370.89</v>
      </c>
      <c r="I1251" s="92">
        <f t="shared" si="973"/>
        <v>123.52</v>
      </c>
      <c r="J1251" s="93">
        <f t="shared" si="977"/>
        <v>46.800000000000004</v>
      </c>
      <c r="K1251" s="91">
        <f t="shared" si="975"/>
        <v>5780.7360000000008</v>
      </c>
      <c r="L1251" s="61">
        <f t="shared" si="976"/>
        <v>6151.6260000000011</v>
      </c>
    </row>
    <row r="1252" spans="1:12" x14ac:dyDescent="0.25">
      <c r="A1252" s="19">
        <v>7</v>
      </c>
      <c r="B1252" s="20" t="s">
        <v>1733</v>
      </c>
      <c r="C1252" s="108">
        <v>26</v>
      </c>
      <c r="D1252" s="96">
        <v>0</v>
      </c>
      <c r="E1252" s="102">
        <f t="shared" si="972"/>
        <v>26</v>
      </c>
      <c r="F1252" s="98" t="s">
        <v>5</v>
      </c>
      <c r="G1252" s="90">
        <v>9.39</v>
      </c>
      <c r="H1252" s="91">
        <f t="shared" si="974"/>
        <v>244.14000000000001</v>
      </c>
      <c r="I1252" s="92">
        <f t="shared" si="973"/>
        <v>123.52</v>
      </c>
      <c r="J1252" s="93">
        <f>E1252*0.7</f>
        <v>18.2</v>
      </c>
      <c r="K1252" s="91">
        <f t="shared" si="975"/>
        <v>2248.0639999999999</v>
      </c>
      <c r="L1252" s="61">
        <f t="shared" si="976"/>
        <v>2492.2039999999997</v>
      </c>
    </row>
    <row r="1253" spans="1:12" x14ac:dyDescent="0.25">
      <c r="A1253" s="19">
        <v>8</v>
      </c>
      <c r="B1253" s="20" t="s">
        <v>1734</v>
      </c>
      <c r="C1253" s="108">
        <v>13</v>
      </c>
      <c r="D1253" s="96">
        <v>0</v>
      </c>
      <c r="E1253" s="102">
        <f t="shared" si="972"/>
        <v>13</v>
      </c>
      <c r="F1253" s="98" t="s">
        <v>5</v>
      </c>
      <c r="G1253" s="121">
        <v>10.24</v>
      </c>
      <c r="H1253" s="91">
        <f t="shared" si="974"/>
        <v>133.12</v>
      </c>
      <c r="I1253" s="92">
        <f t="shared" si="973"/>
        <v>123.52</v>
      </c>
      <c r="J1253" s="93">
        <f>E1253*0.8</f>
        <v>10.4</v>
      </c>
      <c r="K1253" s="91">
        <f t="shared" si="975"/>
        <v>1284.6079999999999</v>
      </c>
      <c r="L1253" s="61">
        <f t="shared" si="976"/>
        <v>1417.7280000000001</v>
      </c>
    </row>
    <row r="1254" spans="1:12" x14ac:dyDescent="0.25">
      <c r="A1254" s="19">
        <v>9</v>
      </c>
      <c r="B1254" s="20" t="s">
        <v>1735</v>
      </c>
      <c r="C1254" s="108">
        <v>1</v>
      </c>
      <c r="D1254" s="96">
        <v>0</v>
      </c>
      <c r="E1254" s="102">
        <f t="shared" si="972"/>
        <v>1</v>
      </c>
      <c r="F1254" s="98" t="s">
        <v>5</v>
      </c>
      <c r="G1254" s="121">
        <v>10.24</v>
      </c>
      <c r="H1254" s="91">
        <f t="shared" si="974"/>
        <v>10.24</v>
      </c>
      <c r="I1254" s="92">
        <f t="shared" si="973"/>
        <v>123.52</v>
      </c>
      <c r="J1254" s="93">
        <f>E1254*0.8</f>
        <v>0.8</v>
      </c>
      <c r="K1254" s="91">
        <f t="shared" si="975"/>
        <v>98.816000000000003</v>
      </c>
      <c r="L1254" s="61">
        <f t="shared" si="976"/>
        <v>109.056</v>
      </c>
    </row>
    <row r="1255" spans="1:12" x14ac:dyDescent="0.25">
      <c r="A1255" s="19">
        <v>10</v>
      </c>
      <c r="B1255" s="20" t="s">
        <v>1736</v>
      </c>
      <c r="C1255" s="108">
        <v>2</v>
      </c>
      <c r="D1255" s="96">
        <v>0</v>
      </c>
      <c r="E1255" s="102">
        <f t="shared" si="972"/>
        <v>2</v>
      </c>
      <c r="F1255" s="98" t="s">
        <v>5</v>
      </c>
      <c r="G1255" s="90">
        <v>9.39</v>
      </c>
      <c r="H1255" s="91">
        <f t="shared" ref="H1255" si="978">G1255*E1255</f>
        <v>18.78</v>
      </c>
      <c r="I1255" s="92">
        <f t="shared" ref="I1255" si="979">L$4</f>
        <v>123.52</v>
      </c>
      <c r="J1255" s="93">
        <f>E1255*0.7</f>
        <v>1.4</v>
      </c>
      <c r="K1255" s="91">
        <f t="shared" ref="K1255" si="980">J1255*I1255</f>
        <v>172.928</v>
      </c>
      <c r="L1255" s="61">
        <f t="shared" ref="L1255" si="981">K1255+H1255</f>
        <v>191.708</v>
      </c>
    </row>
    <row r="1256" spans="1:12" ht="16.5" thickBot="1" x14ac:dyDescent="0.3">
      <c r="A1256" s="19"/>
      <c r="B1256" s="20"/>
      <c r="C1256" s="108"/>
      <c r="D1256" s="96"/>
      <c r="E1256" s="102"/>
      <c r="F1256" s="98"/>
      <c r="G1256" s="90"/>
      <c r="H1256" s="91"/>
      <c r="I1256" s="110"/>
      <c r="J1256" s="93"/>
      <c r="K1256" s="91"/>
      <c r="L1256" s="61"/>
    </row>
    <row r="1257" spans="1:12" ht="16.5" thickBot="1" x14ac:dyDescent="0.3">
      <c r="A1257" s="145" t="s">
        <v>1571</v>
      </c>
      <c r="B1257" s="146"/>
      <c r="C1257" s="108"/>
      <c r="D1257" s="96"/>
      <c r="E1257" s="102"/>
      <c r="F1257" s="98"/>
      <c r="G1257" s="90"/>
      <c r="H1257" s="91"/>
      <c r="I1257" s="110"/>
      <c r="J1257" s="93"/>
      <c r="K1257" s="91"/>
      <c r="L1257" s="61"/>
    </row>
    <row r="1258" spans="1:12" x14ac:dyDescent="0.25">
      <c r="A1258" s="19">
        <v>1</v>
      </c>
      <c r="B1258" s="20" t="s">
        <v>1737</v>
      </c>
      <c r="C1258" s="108">
        <v>4</v>
      </c>
      <c r="D1258" s="96">
        <v>0</v>
      </c>
      <c r="E1258" s="102">
        <f t="shared" ref="E1258:E1264" si="982">C1258*(1+D1258)</f>
        <v>4</v>
      </c>
      <c r="F1258" s="98" t="s">
        <v>5</v>
      </c>
      <c r="G1258" s="90">
        <v>3.44</v>
      </c>
      <c r="H1258" s="91">
        <f t="shared" ref="H1258:H1259" si="983">G1258*E1258</f>
        <v>13.76</v>
      </c>
      <c r="I1258" s="92">
        <f t="shared" ref="I1258:I1264" si="984">L$4</f>
        <v>123.52</v>
      </c>
      <c r="J1258" s="93">
        <f>E1258*0.6</f>
        <v>2.4</v>
      </c>
      <c r="K1258" s="91">
        <f t="shared" ref="K1258:K1259" si="985">J1258*I1258</f>
        <v>296.44799999999998</v>
      </c>
      <c r="L1258" s="61">
        <f t="shared" ref="L1258:L1259" si="986">K1258+H1258</f>
        <v>310.20799999999997</v>
      </c>
    </row>
    <row r="1259" spans="1:12" x14ac:dyDescent="0.25">
      <c r="A1259" s="19">
        <v>2</v>
      </c>
      <c r="B1259" s="20" t="s">
        <v>1738</v>
      </c>
      <c r="C1259" s="108">
        <v>8</v>
      </c>
      <c r="D1259" s="96">
        <v>0</v>
      </c>
      <c r="E1259" s="102">
        <f t="shared" si="982"/>
        <v>8</v>
      </c>
      <c r="F1259" s="98" t="s">
        <v>5</v>
      </c>
      <c r="G1259" s="90">
        <v>5.17</v>
      </c>
      <c r="H1259" s="91">
        <f t="shared" si="983"/>
        <v>41.36</v>
      </c>
      <c r="I1259" s="92">
        <f t="shared" si="984"/>
        <v>123.52</v>
      </c>
      <c r="J1259" s="93">
        <f>E1259*0.6</f>
        <v>4.8</v>
      </c>
      <c r="K1259" s="91">
        <f t="shared" si="985"/>
        <v>592.89599999999996</v>
      </c>
      <c r="L1259" s="61">
        <f t="shared" si="986"/>
        <v>634.25599999999997</v>
      </c>
    </row>
    <row r="1260" spans="1:12" x14ac:dyDescent="0.25">
      <c r="A1260" s="19">
        <v>3</v>
      </c>
      <c r="B1260" s="20" t="s">
        <v>1739</v>
      </c>
      <c r="C1260" s="108">
        <v>1</v>
      </c>
      <c r="D1260" s="96">
        <v>0</v>
      </c>
      <c r="E1260" s="102">
        <f t="shared" si="982"/>
        <v>1</v>
      </c>
      <c r="F1260" s="98" t="s">
        <v>5</v>
      </c>
      <c r="G1260" s="121">
        <v>1.87</v>
      </c>
      <c r="H1260" s="91">
        <f>G1260*E1260</f>
        <v>1.87</v>
      </c>
      <c r="I1260" s="110">
        <f t="shared" si="984"/>
        <v>123.52</v>
      </c>
      <c r="J1260" s="93">
        <f>E1260*0.91</f>
        <v>0.91</v>
      </c>
      <c r="K1260" s="91">
        <f>J1260*I1260</f>
        <v>112.4032</v>
      </c>
      <c r="L1260" s="61">
        <f>K1260+H1260</f>
        <v>114.2732</v>
      </c>
    </row>
    <row r="1261" spans="1:12" x14ac:dyDescent="0.25">
      <c r="A1261" s="19">
        <v>4</v>
      </c>
      <c r="B1261" s="20" t="s">
        <v>1740</v>
      </c>
      <c r="C1261" s="108">
        <v>1</v>
      </c>
      <c r="D1261" s="96">
        <v>0</v>
      </c>
      <c r="E1261" s="102">
        <f t="shared" si="982"/>
        <v>1</v>
      </c>
      <c r="F1261" s="98" t="s">
        <v>5</v>
      </c>
      <c r="G1261" s="121">
        <v>1.87</v>
      </c>
      <c r="H1261" s="91">
        <f>G1261*E1261</f>
        <v>1.87</v>
      </c>
      <c r="I1261" s="110">
        <f t="shared" si="984"/>
        <v>123.52</v>
      </c>
      <c r="J1261" s="93">
        <f>E1261*0.91</f>
        <v>0.91</v>
      </c>
      <c r="K1261" s="91">
        <f>J1261*I1261</f>
        <v>112.4032</v>
      </c>
      <c r="L1261" s="61">
        <f>K1261+H1261</f>
        <v>114.2732</v>
      </c>
    </row>
    <row r="1262" spans="1:12" x14ac:dyDescent="0.25">
      <c r="A1262" s="19">
        <v>5</v>
      </c>
      <c r="B1262" s="20" t="s">
        <v>1741</v>
      </c>
      <c r="C1262" s="108">
        <v>2</v>
      </c>
      <c r="D1262" s="96">
        <v>0</v>
      </c>
      <c r="E1262" s="102">
        <f t="shared" si="982"/>
        <v>2</v>
      </c>
      <c r="F1262" s="98" t="s">
        <v>5</v>
      </c>
      <c r="G1262" s="121">
        <v>11.54</v>
      </c>
      <c r="H1262" s="122">
        <f t="shared" ref="H1262:H1264" si="987">G1262*E1262</f>
        <v>23.08</v>
      </c>
      <c r="I1262" s="123">
        <f t="shared" si="984"/>
        <v>123.52</v>
      </c>
      <c r="J1262" s="120">
        <f>E1262*0.78</f>
        <v>1.56</v>
      </c>
      <c r="K1262" s="122">
        <f t="shared" ref="K1262:K1264" si="988">J1262*I1262</f>
        <v>192.69120000000001</v>
      </c>
      <c r="L1262" s="86">
        <f t="shared" ref="L1262:L1264" si="989">K1262+H1262</f>
        <v>215.77120000000002</v>
      </c>
    </row>
    <row r="1263" spans="1:12" x14ac:dyDescent="0.25">
      <c r="A1263" s="19">
        <v>6</v>
      </c>
      <c r="B1263" s="20" t="s">
        <v>1742</v>
      </c>
      <c r="C1263" s="108">
        <v>1</v>
      </c>
      <c r="D1263" s="96">
        <v>0</v>
      </c>
      <c r="E1263" s="102">
        <f t="shared" si="982"/>
        <v>1</v>
      </c>
      <c r="F1263" s="98" t="s">
        <v>5</v>
      </c>
      <c r="G1263" s="121">
        <v>12.88</v>
      </c>
      <c r="H1263" s="122">
        <f t="shared" si="987"/>
        <v>12.88</v>
      </c>
      <c r="I1263" s="123">
        <f t="shared" si="984"/>
        <v>123.52</v>
      </c>
      <c r="J1263" s="120">
        <f>E1263*0.91</f>
        <v>0.91</v>
      </c>
      <c r="K1263" s="122">
        <f t="shared" si="988"/>
        <v>112.4032</v>
      </c>
      <c r="L1263" s="86">
        <f t="shared" si="989"/>
        <v>125.28319999999999</v>
      </c>
    </row>
    <row r="1264" spans="1:12" x14ac:dyDescent="0.25">
      <c r="A1264" s="19">
        <v>7</v>
      </c>
      <c r="B1264" s="20" t="s">
        <v>1743</v>
      </c>
      <c r="C1264" s="108">
        <v>1</v>
      </c>
      <c r="D1264" s="96">
        <v>0</v>
      </c>
      <c r="E1264" s="102">
        <f t="shared" si="982"/>
        <v>1</v>
      </c>
      <c r="F1264" s="98" t="s">
        <v>5</v>
      </c>
      <c r="G1264" s="121">
        <v>12.88</v>
      </c>
      <c r="H1264" s="122">
        <f t="shared" si="987"/>
        <v>12.88</v>
      </c>
      <c r="I1264" s="123">
        <f t="shared" si="984"/>
        <v>123.52</v>
      </c>
      <c r="J1264" s="120">
        <f>E1264*0.91</f>
        <v>0.91</v>
      </c>
      <c r="K1264" s="122">
        <f t="shared" si="988"/>
        <v>112.4032</v>
      </c>
      <c r="L1264" s="86">
        <f t="shared" si="989"/>
        <v>125.28319999999999</v>
      </c>
    </row>
    <row r="1265" spans="1:12" ht="16.5" thickBot="1" x14ac:dyDescent="0.3">
      <c r="A1265" s="19"/>
      <c r="B1265" s="20"/>
      <c r="C1265" s="108"/>
      <c r="D1265" s="96"/>
      <c r="E1265" s="102"/>
      <c r="F1265" s="98"/>
      <c r="G1265" s="90"/>
      <c r="H1265" s="91"/>
      <c r="I1265" s="110"/>
      <c r="J1265" s="93"/>
      <c r="K1265" s="91"/>
      <c r="L1265" s="61"/>
    </row>
    <row r="1266" spans="1:12" ht="16.5" thickBot="1" x14ac:dyDescent="0.3">
      <c r="A1266" s="145" t="s">
        <v>1744</v>
      </c>
      <c r="B1266" s="146"/>
      <c r="C1266" s="108"/>
      <c r="D1266" s="96"/>
      <c r="E1266" s="102"/>
      <c r="F1266" s="98"/>
      <c r="G1266" s="90"/>
      <c r="H1266" s="91"/>
      <c r="I1266" s="110"/>
      <c r="J1266" s="93"/>
      <c r="K1266" s="91"/>
      <c r="L1266" s="61"/>
    </row>
    <row r="1267" spans="1:12" ht="33" customHeight="1" x14ac:dyDescent="0.25">
      <c r="A1267" s="147" t="s">
        <v>1848</v>
      </c>
      <c r="B1267" s="148"/>
      <c r="C1267" s="108"/>
      <c r="D1267" s="96"/>
      <c r="E1267" s="102"/>
      <c r="F1267" s="98"/>
      <c r="G1267" s="90"/>
      <c r="H1267" s="91"/>
      <c r="I1267" s="110"/>
      <c r="J1267" s="93"/>
      <c r="K1267" s="91"/>
      <c r="L1267" s="61"/>
    </row>
    <row r="1268" spans="1:12" x14ac:dyDescent="0.25">
      <c r="A1268" s="19">
        <v>1</v>
      </c>
      <c r="B1268" s="20" t="s">
        <v>1745</v>
      </c>
      <c r="C1268" s="108">
        <v>737</v>
      </c>
      <c r="D1268" s="96">
        <v>0.1</v>
      </c>
      <c r="E1268" s="97">
        <f t="shared" ref="E1268:E1269" si="990">C1268*(1+D1268)</f>
        <v>810.7</v>
      </c>
      <c r="F1268" s="98" t="s">
        <v>6</v>
      </c>
      <c r="G1268" s="117">
        <v>2.3723999999999998</v>
      </c>
      <c r="H1268" s="118">
        <f t="shared" ref="H1268" si="991">G1268*E1268</f>
        <v>1923.30468</v>
      </c>
      <c r="I1268" s="119">
        <f t="shared" ref="I1268" si="992">L$4</f>
        <v>123.52</v>
      </c>
      <c r="J1268" s="120">
        <f>E1268*0.04</f>
        <v>32.428000000000004</v>
      </c>
      <c r="K1268" s="118">
        <f t="shared" ref="K1268" si="993">J1268*I1268</f>
        <v>4005.5065600000003</v>
      </c>
      <c r="L1268" s="84">
        <f t="shared" ref="L1268" si="994">K1268+H1268</f>
        <v>5928.81124</v>
      </c>
    </row>
    <row r="1269" spans="1:12" x14ac:dyDescent="0.25">
      <c r="A1269" s="19">
        <v>2</v>
      </c>
      <c r="B1269" s="20" t="s">
        <v>1746</v>
      </c>
      <c r="C1269" s="93">
        <v>25.259999999999998</v>
      </c>
      <c r="D1269" s="96">
        <v>0.1</v>
      </c>
      <c r="E1269" s="97">
        <f t="shared" si="990"/>
        <v>27.786000000000001</v>
      </c>
      <c r="F1269" s="98" t="s">
        <v>6</v>
      </c>
      <c r="G1269" s="117">
        <v>3.3567</v>
      </c>
      <c r="H1269" s="118">
        <f>G1269*E1269</f>
        <v>93.269266200000004</v>
      </c>
      <c r="I1269" s="119">
        <f>L$4</f>
        <v>123.52</v>
      </c>
      <c r="J1269" s="120">
        <f>E1269*0.05</f>
        <v>1.3893000000000002</v>
      </c>
      <c r="K1269" s="118">
        <f>J1269*I1269</f>
        <v>171.60633600000003</v>
      </c>
      <c r="L1269" s="84">
        <f>K1269+H1269</f>
        <v>264.8756022</v>
      </c>
    </row>
    <row r="1270" spans="1:12" ht="16.5" thickBot="1" x14ac:dyDescent="0.3">
      <c r="A1270" s="19"/>
      <c r="B1270" s="20"/>
      <c r="C1270" s="108"/>
      <c r="D1270" s="96"/>
      <c r="E1270" s="102"/>
      <c r="F1270" s="98"/>
      <c r="G1270" s="90"/>
      <c r="H1270" s="91"/>
      <c r="I1270" s="110"/>
      <c r="J1270" s="93"/>
      <c r="K1270" s="91"/>
      <c r="L1270" s="61"/>
    </row>
    <row r="1271" spans="1:12" ht="16.5" thickBot="1" x14ac:dyDescent="0.3">
      <c r="A1271" s="145" t="s">
        <v>1747</v>
      </c>
      <c r="B1271" s="146"/>
      <c r="C1271" s="108"/>
      <c r="D1271" s="96"/>
      <c r="E1271" s="102"/>
      <c r="F1271" s="98"/>
      <c r="G1271" s="90"/>
      <c r="H1271" s="91"/>
      <c r="I1271" s="110"/>
      <c r="J1271" s="93"/>
      <c r="K1271" s="91"/>
      <c r="L1271" s="61"/>
    </row>
    <row r="1272" spans="1:12" x14ac:dyDescent="0.25">
      <c r="A1272" s="147" t="s">
        <v>1797</v>
      </c>
      <c r="B1272" s="148"/>
      <c r="C1272" s="108"/>
      <c r="D1272" s="96"/>
      <c r="E1272" s="102"/>
      <c r="F1272" s="98"/>
      <c r="G1272" s="90"/>
      <c r="H1272" s="91"/>
      <c r="I1272" s="110"/>
      <c r="J1272" s="93"/>
      <c r="K1272" s="91"/>
      <c r="L1272" s="61"/>
    </row>
    <row r="1273" spans="1:12" x14ac:dyDescent="0.25">
      <c r="A1273" s="19">
        <v>1</v>
      </c>
      <c r="B1273" s="20" t="s">
        <v>1745</v>
      </c>
      <c r="C1273" s="108">
        <v>737</v>
      </c>
      <c r="D1273" s="96">
        <v>0.1</v>
      </c>
      <c r="E1273" s="97">
        <f t="shared" ref="E1273:E1274" si="995">C1273*(1+D1273)</f>
        <v>810.7</v>
      </c>
      <c r="F1273" s="98" t="s">
        <v>6</v>
      </c>
      <c r="G1273" s="106">
        <v>0.35880000000000006</v>
      </c>
      <c r="H1273" s="91">
        <f t="shared" ref="H1273:H1274" si="996">G1273*E1273</f>
        <v>290.87916000000007</v>
      </c>
      <c r="I1273" s="92">
        <f t="shared" ref="I1273:I1274" si="997">L$3</f>
        <v>117.68</v>
      </c>
      <c r="J1273" s="93">
        <f>E1273*0.02</f>
        <v>16.214000000000002</v>
      </c>
      <c r="K1273" s="91">
        <f>J1273*I1273</f>
        <v>1908.0635200000004</v>
      </c>
      <c r="L1273" s="61">
        <f>K1273+H1273</f>
        <v>2198.9426800000006</v>
      </c>
    </row>
    <row r="1274" spans="1:12" x14ac:dyDescent="0.25">
      <c r="A1274" s="19">
        <v>2</v>
      </c>
      <c r="B1274" s="20" t="s">
        <v>1746</v>
      </c>
      <c r="C1274" s="93">
        <v>25.259999999999998</v>
      </c>
      <c r="D1274" s="96">
        <v>0.1</v>
      </c>
      <c r="E1274" s="97">
        <f t="shared" si="995"/>
        <v>27.786000000000001</v>
      </c>
      <c r="F1274" s="98" t="s">
        <v>6</v>
      </c>
      <c r="G1274" s="106">
        <v>0.39390000000000003</v>
      </c>
      <c r="H1274" s="91">
        <f t="shared" si="996"/>
        <v>10.944905400000001</v>
      </c>
      <c r="I1274" s="92">
        <f t="shared" si="997"/>
        <v>117.68</v>
      </c>
      <c r="J1274" s="93">
        <f t="shared" ref="J1274" si="998">E1274*0.04</f>
        <v>1.11144</v>
      </c>
      <c r="K1274" s="91">
        <f t="shared" ref="K1274" si="999">J1274*I1274</f>
        <v>130.7942592</v>
      </c>
      <c r="L1274" s="61">
        <f t="shared" ref="L1274" si="1000">K1274+H1274</f>
        <v>141.73916460000001</v>
      </c>
    </row>
    <row r="1275" spans="1:12" ht="16.5" thickBot="1" x14ac:dyDescent="0.3">
      <c r="A1275" s="19"/>
      <c r="B1275" s="20"/>
      <c r="C1275" s="108"/>
      <c r="D1275" s="96"/>
      <c r="E1275" s="102"/>
      <c r="F1275" s="98"/>
      <c r="G1275" s="90"/>
      <c r="H1275" s="91"/>
      <c r="I1275" s="110"/>
      <c r="J1275" s="93"/>
      <c r="K1275" s="91"/>
      <c r="L1275" s="61"/>
    </row>
    <row r="1276" spans="1:12" ht="16.5" thickBot="1" x14ac:dyDescent="0.3">
      <c r="A1276" s="145" t="s">
        <v>1748</v>
      </c>
      <c r="B1276" s="146"/>
      <c r="C1276" s="108"/>
      <c r="D1276" s="96"/>
      <c r="E1276" s="102"/>
      <c r="F1276" s="98"/>
      <c r="G1276" s="90"/>
      <c r="H1276" s="91"/>
      <c r="I1276" s="110"/>
      <c r="J1276" s="93"/>
      <c r="K1276" s="91"/>
      <c r="L1276" s="61"/>
    </row>
    <row r="1277" spans="1:12" ht="16.5" thickBot="1" x14ac:dyDescent="0.3">
      <c r="A1277" s="145" t="s">
        <v>34</v>
      </c>
      <c r="B1277" s="146"/>
      <c r="C1277" s="108"/>
      <c r="D1277" s="96"/>
      <c r="E1277" s="102"/>
      <c r="F1277" s="98"/>
      <c r="G1277" s="90"/>
      <c r="H1277" s="91"/>
      <c r="I1277" s="110"/>
      <c r="J1277" s="93"/>
      <c r="K1277" s="91"/>
      <c r="L1277" s="61"/>
    </row>
    <row r="1278" spans="1:12" x14ac:dyDescent="0.25">
      <c r="A1278" s="19">
        <v>1</v>
      </c>
      <c r="B1278" s="20" t="s">
        <v>1749</v>
      </c>
      <c r="C1278" s="108">
        <v>50</v>
      </c>
      <c r="D1278" s="96">
        <v>0</v>
      </c>
      <c r="E1278" s="102">
        <f t="shared" ref="E1278:E1280" si="1001">C1278*(1+D1278)</f>
        <v>50</v>
      </c>
      <c r="F1278" s="98" t="s">
        <v>5</v>
      </c>
      <c r="G1278" s="90">
        <v>1.57</v>
      </c>
      <c r="H1278" s="91">
        <f t="shared" ref="H1278:H1280" si="1002">G1278*E1278</f>
        <v>78.5</v>
      </c>
      <c r="I1278" s="92">
        <f t="shared" ref="I1278:I1280" si="1003">L$4</f>
        <v>123.52</v>
      </c>
      <c r="J1278" s="93">
        <f>E1278*0.42</f>
        <v>21</v>
      </c>
      <c r="K1278" s="91">
        <f t="shared" ref="K1278:K1280" si="1004">J1278*I1278</f>
        <v>2593.92</v>
      </c>
      <c r="L1278" s="61">
        <f t="shared" ref="L1278:L1280" si="1005">K1278+H1278</f>
        <v>2672.42</v>
      </c>
    </row>
    <row r="1279" spans="1:12" x14ac:dyDescent="0.25">
      <c r="A1279" s="19">
        <v>2</v>
      </c>
      <c r="B1279" s="20" t="s">
        <v>1750</v>
      </c>
      <c r="C1279" s="108">
        <v>3</v>
      </c>
      <c r="D1279" s="96">
        <v>0</v>
      </c>
      <c r="E1279" s="102">
        <f t="shared" si="1001"/>
        <v>3</v>
      </c>
      <c r="F1279" s="98" t="s">
        <v>5</v>
      </c>
      <c r="G1279" s="90">
        <v>4.0599999999999996</v>
      </c>
      <c r="H1279" s="91">
        <f t="shared" si="1002"/>
        <v>12.18</v>
      </c>
      <c r="I1279" s="92">
        <f t="shared" si="1003"/>
        <v>123.52</v>
      </c>
      <c r="J1279" s="93">
        <f>E1279*0.5</f>
        <v>1.5</v>
      </c>
      <c r="K1279" s="91">
        <f t="shared" si="1004"/>
        <v>185.28</v>
      </c>
      <c r="L1279" s="61">
        <f t="shared" si="1005"/>
        <v>197.46</v>
      </c>
    </row>
    <row r="1280" spans="1:12" x14ac:dyDescent="0.25">
      <c r="A1280" s="19">
        <v>3</v>
      </c>
      <c r="B1280" s="20" t="s">
        <v>1751</v>
      </c>
      <c r="C1280" s="108">
        <v>2</v>
      </c>
      <c r="D1280" s="96">
        <v>0</v>
      </c>
      <c r="E1280" s="102">
        <f t="shared" si="1001"/>
        <v>2</v>
      </c>
      <c r="F1280" s="98" t="s">
        <v>5</v>
      </c>
      <c r="G1280" s="90">
        <v>2.1800000000000002</v>
      </c>
      <c r="H1280" s="91">
        <f t="shared" si="1002"/>
        <v>4.3600000000000003</v>
      </c>
      <c r="I1280" s="92">
        <f t="shared" si="1003"/>
        <v>123.52</v>
      </c>
      <c r="J1280" s="93">
        <f>E1280*0.42</f>
        <v>0.84</v>
      </c>
      <c r="K1280" s="91">
        <f t="shared" si="1004"/>
        <v>103.7568</v>
      </c>
      <c r="L1280" s="61">
        <f t="shared" si="1005"/>
        <v>108.1168</v>
      </c>
    </row>
    <row r="1281" spans="1:12" ht="16.5" thickBot="1" x14ac:dyDescent="0.3">
      <c r="A1281" s="19"/>
      <c r="B1281" s="20"/>
      <c r="C1281" s="108"/>
      <c r="D1281" s="96"/>
      <c r="E1281" s="102"/>
      <c r="F1281" s="98"/>
      <c r="G1281" s="90"/>
      <c r="H1281" s="91"/>
      <c r="I1281" s="110"/>
      <c r="J1281" s="93"/>
      <c r="K1281" s="91"/>
      <c r="L1281" s="61"/>
    </row>
    <row r="1282" spans="1:12" ht="16.5" thickBot="1" x14ac:dyDescent="0.3">
      <c r="A1282" s="145" t="s">
        <v>1571</v>
      </c>
      <c r="B1282" s="146"/>
      <c r="C1282" s="108"/>
      <c r="D1282" s="96"/>
      <c r="E1282" s="102"/>
      <c r="F1282" s="98"/>
      <c r="G1282" s="90"/>
      <c r="H1282" s="91"/>
      <c r="I1282" s="110"/>
      <c r="J1282" s="93"/>
      <c r="K1282" s="91"/>
      <c r="L1282" s="61"/>
    </row>
    <row r="1283" spans="1:12" x14ac:dyDescent="0.25">
      <c r="A1283" s="19">
        <v>1</v>
      </c>
      <c r="B1283" s="20" t="s">
        <v>1752</v>
      </c>
      <c r="C1283" s="108">
        <v>7</v>
      </c>
      <c r="D1283" s="96">
        <v>0</v>
      </c>
      <c r="E1283" s="102">
        <f t="shared" ref="E1283:E1284" si="1006">C1283*(1+D1283)</f>
        <v>7</v>
      </c>
      <c r="F1283" s="98" t="s">
        <v>5</v>
      </c>
      <c r="G1283" s="90">
        <v>2.88</v>
      </c>
      <c r="H1283" s="91">
        <f t="shared" ref="H1283:H1284" si="1007">G1283*E1283</f>
        <v>20.16</v>
      </c>
      <c r="I1283" s="92">
        <f t="shared" ref="I1283:I1284" si="1008">L$4</f>
        <v>123.52</v>
      </c>
      <c r="J1283" s="93">
        <f>E1283*0.63</f>
        <v>4.41</v>
      </c>
      <c r="K1283" s="91">
        <f t="shared" ref="K1283:K1284" si="1009">J1283*I1283</f>
        <v>544.72320000000002</v>
      </c>
      <c r="L1283" s="61">
        <f t="shared" ref="L1283:L1284" si="1010">K1283+H1283</f>
        <v>564.88319999999999</v>
      </c>
    </row>
    <row r="1284" spans="1:12" x14ac:dyDescent="0.25">
      <c r="A1284" s="19">
        <v>2</v>
      </c>
      <c r="B1284" s="20" t="s">
        <v>1753</v>
      </c>
      <c r="C1284" s="108">
        <v>2</v>
      </c>
      <c r="D1284" s="96">
        <v>0</v>
      </c>
      <c r="E1284" s="102">
        <f t="shared" si="1006"/>
        <v>2</v>
      </c>
      <c r="F1284" s="98" t="s">
        <v>5</v>
      </c>
      <c r="G1284" s="90">
        <v>11.09</v>
      </c>
      <c r="H1284" s="91">
        <f t="shared" si="1007"/>
        <v>22.18</v>
      </c>
      <c r="I1284" s="110">
        <f t="shared" si="1008"/>
        <v>123.52</v>
      </c>
      <c r="J1284" s="93">
        <f>E1284*0.81</f>
        <v>1.62</v>
      </c>
      <c r="K1284" s="91">
        <f t="shared" si="1009"/>
        <v>200.10240000000002</v>
      </c>
      <c r="L1284" s="61">
        <f t="shared" si="1010"/>
        <v>222.28240000000002</v>
      </c>
    </row>
    <row r="1285" spans="1:12" ht="16.5" thickBot="1" x14ac:dyDescent="0.3">
      <c r="A1285" s="19"/>
      <c r="B1285" s="20"/>
      <c r="C1285" s="108"/>
      <c r="D1285" s="96"/>
      <c r="E1285" s="102"/>
      <c r="F1285" s="98"/>
      <c r="G1285" s="90"/>
      <c r="H1285" s="91"/>
      <c r="I1285" s="110"/>
      <c r="J1285" s="93"/>
      <c r="K1285" s="91"/>
      <c r="L1285" s="61"/>
    </row>
    <row r="1286" spans="1:12" ht="16.5" thickBot="1" x14ac:dyDescent="0.3">
      <c r="A1286" s="145" t="s">
        <v>587</v>
      </c>
      <c r="B1286" s="146"/>
      <c r="C1286" s="108"/>
      <c r="D1286" s="96"/>
      <c r="E1286" s="102"/>
      <c r="F1286" s="98"/>
      <c r="G1286" s="90"/>
      <c r="H1286" s="91"/>
      <c r="I1286" s="110"/>
      <c r="J1286" s="93"/>
      <c r="K1286" s="91"/>
      <c r="L1286" s="61"/>
    </row>
    <row r="1287" spans="1:12" x14ac:dyDescent="0.25">
      <c r="A1287" s="19">
        <v>1</v>
      </c>
      <c r="B1287" s="20" t="s">
        <v>1754</v>
      </c>
      <c r="C1287" s="108">
        <v>3</v>
      </c>
      <c r="D1287" s="96">
        <v>0</v>
      </c>
      <c r="E1287" s="102">
        <f t="shared" ref="E1287" si="1011">C1287*(1+D1287)</f>
        <v>3</v>
      </c>
      <c r="F1287" s="98" t="s">
        <v>5</v>
      </c>
      <c r="G1287" s="90">
        <v>3.59</v>
      </c>
      <c r="H1287" s="91">
        <f>G1287*E1287</f>
        <v>10.77</v>
      </c>
      <c r="I1287" s="92">
        <f t="shared" ref="I1287" si="1012">L$4</f>
        <v>123.52</v>
      </c>
      <c r="J1287" s="93">
        <f>E1287*0.5</f>
        <v>1.5</v>
      </c>
      <c r="K1287" s="91">
        <f>J1287*I1287</f>
        <v>185.28</v>
      </c>
      <c r="L1287" s="61">
        <f>K1287+H1287</f>
        <v>196.05</v>
      </c>
    </row>
    <row r="1288" spans="1:12" ht="16.5" thickBot="1" x14ac:dyDescent="0.3">
      <c r="A1288" s="19"/>
      <c r="B1288" s="20"/>
      <c r="C1288" s="108"/>
      <c r="D1288" s="96"/>
      <c r="E1288" s="102"/>
      <c r="F1288" s="98"/>
      <c r="G1288" s="90"/>
      <c r="H1288" s="91"/>
      <c r="I1288" s="110"/>
      <c r="J1288" s="93"/>
      <c r="K1288" s="91"/>
      <c r="L1288" s="61"/>
    </row>
    <row r="1289" spans="1:12" ht="16.5" thickBot="1" x14ac:dyDescent="0.3">
      <c r="A1289" s="145" t="s">
        <v>1849</v>
      </c>
      <c r="B1289" s="146"/>
      <c r="C1289" s="108"/>
      <c r="D1289" s="96"/>
      <c r="E1289" s="102"/>
      <c r="F1289" s="98"/>
      <c r="G1289" s="90"/>
      <c r="H1289" s="91"/>
      <c r="I1289" s="110"/>
      <c r="J1289" s="93"/>
      <c r="K1289" s="91"/>
      <c r="L1289" s="61"/>
    </row>
    <row r="1290" spans="1:12" x14ac:dyDescent="0.25">
      <c r="A1290" s="19">
        <v>1</v>
      </c>
      <c r="B1290" s="20" t="s">
        <v>1850</v>
      </c>
      <c r="C1290" s="108">
        <v>8</v>
      </c>
      <c r="D1290" s="96">
        <v>0</v>
      </c>
      <c r="E1290" s="102">
        <f t="shared" ref="E1290" si="1013">C1290*(1+D1290)</f>
        <v>8</v>
      </c>
      <c r="F1290" s="98" t="s">
        <v>5</v>
      </c>
      <c r="G1290" s="90">
        <v>56.42</v>
      </c>
      <c r="H1290" s="91">
        <f t="shared" ref="H1290" si="1014">G1290*E1290</f>
        <v>451.36</v>
      </c>
      <c r="I1290" s="110">
        <f t="shared" ref="I1290" si="1015">L$4</f>
        <v>123.52</v>
      </c>
      <c r="J1290" s="93">
        <f>E1290*2.56</f>
        <v>20.48</v>
      </c>
      <c r="K1290" s="91">
        <f t="shared" ref="K1290" si="1016">J1290*I1290</f>
        <v>2529.6896000000002</v>
      </c>
      <c r="L1290" s="61">
        <f t="shared" ref="L1290" si="1017">K1290+H1290</f>
        <v>2981.0496000000003</v>
      </c>
    </row>
    <row r="1291" spans="1:12" x14ac:dyDescent="0.25">
      <c r="A1291" s="19">
        <v>2</v>
      </c>
      <c r="B1291" s="20" t="s">
        <v>1851</v>
      </c>
      <c r="C1291" s="108">
        <v>5</v>
      </c>
      <c r="D1291" s="96">
        <v>0</v>
      </c>
      <c r="E1291" s="102">
        <f t="shared" ref="E1291" si="1018">C1291*(1+D1291)</f>
        <v>5</v>
      </c>
      <c r="F1291" s="98" t="s">
        <v>5</v>
      </c>
      <c r="G1291" s="90">
        <v>124.42</v>
      </c>
      <c r="H1291" s="91">
        <f t="shared" ref="H1291:H1293" si="1019">G1291*E1291</f>
        <v>622.1</v>
      </c>
      <c r="I1291" s="110">
        <f t="shared" ref="I1291:I1293" si="1020">L$4</f>
        <v>123.52</v>
      </c>
      <c r="J1291" s="93">
        <f>E1291*3.84</f>
        <v>19.2</v>
      </c>
      <c r="K1291" s="91">
        <f t="shared" ref="K1291:K1293" si="1021">J1291*I1291</f>
        <v>2371.5839999999998</v>
      </c>
      <c r="L1291" s="61">
        <f t="shared" ref="L1291:L1293" si="1022">K1291+H1291</f>
        <v>2993.6839999999997</v>
      </c>
    </row>
    <row r="1292" spans="1:12" x14ac:dyDescent="0.25">
      <c r="A1292" s="19">
        <v>3</v>
      </c>
      <c r="B1292" s="20" t="s">
        <v>1852</v>
      </c>
      <c r="C1292" s="108">
        <v>6</v>
      </c>
      <c r="D1292" s="96">
        <v>0</v>
      </c>
      <c r="E1292" s="102">
        <f t="shared" ref="E1292" si="1023">C1292*(1+D1292)</f>
        <v>6</v>
      </c>
      <c r="F1292" s="98" t="s">
        <v>5</v>
      </c>
      <c r="G1292" s="90">
        <v>234.95</v>
      </c>
      <c r="H1292" s="91">
        <f t="shared" si="1019"/>
        <v>1409.6999999999998</v>
      </c>
      <c r="I1292" s="110">
        <f t="shared" si="1020"/>
        <v>123.52</v>
      </c>
      <c r="J1292" s="93">
        <f>E1292*5.12</f>
        <v>30.72</v>
      </c>
      <c r="K1292" s="91">
        <f t="shared" si="1021"/>
        <v>3794.5343999999996</v>
      </c>
      <c r="L1292" s="61">
        <f t="shared" si="1022"/>
        <v>5204.2343999999994</v>
      </c>
    </row>
    <row r="1293" spans="1:12" x14ac:dyDescent="0.25">
      <c r="A1293" s="19">
        <v>4</v>
      </c>
      <c r="B1293" s="20" t="s">
        <v>1853</v>
      </c>
      <c r="C1293" s="108">
        <v>6</v>
      </c>
      <c r="D1293" s="96">
        <v>0</v>
      </c>
      <c r="E1293" s="102">
        <f t="shared" ref="E1293" si="1024">C1293*(1+D1293)</f>
        <v>6</v>
      </c>
      <c r="F1293" s="98" t="s">
        <v>5</v>
      </c>
      <c r="G1293" s="90">
        <v>467.65</v>
      </c>
      <c r="H1293" s="91">
        <f t="shared" si="1019"/>
        <v>2805.8999999999996</v>
      </c>
      <c r="I1293" s="110">
        <f t="shared" si="1020"/>
        <v>123.52</v>
      </c>
      <c r="J1293" s="93">
        <f>E1293*6.4</f>
        <v>38.400000000000006</v>
      </c>
      <c r="K1293" s="91">
        <f t="shared" si="1021"/>
        <v>4743.1680000000006</v>
      </c>
      <c r="L1293" s="61">
        <f t="shared" si="1022"/>
        <v>7549.0680000000002</v>
      </c>
    </row>
    <row r="1294" spans="1:12" ht="16.5" thickBot="1" x14ac:dyDescent="0.3">
      <c r="A1294" s="19"/>
      <c r="B1294" s="20"/>
      <c r="C1294" s="108"/>
      <c r="D1294" s="96"/>
      <c r="E1294" s="102"/>
      <c r="F1294" s="98"/>
      <c r="G1294" s="90"/>
      <c r="H1294" s="91"/>
      <c r="I1294" s="110"/>
      <c r="J1294" s="93"/>
      <c r="K1294" s="91"/>
      <c r="L1294" s="61"/>
    </row>
    <row r="1295" spans="1:12" ht="15.75" customHeight="1" thickBot="1" x14ac:dyDescent="0.3">
      <c r="A1295" s="145" t="s">
        <v>1542</v>
      </c>
      <c r="B1295" s="146"/>
      <c r="C1295" s="113"/>
      <c r="D1295" s="96"/>
      <c r="E1295" s="102"/>
      <c r="F1295" s="98"/>
      <c r="G1295" s="99"/>
      <c r="H1295" s="99"/>
      <c r="I1295" s="100"/>
      <c r="J1295" s="101"/>
      <c r="K1295" s="92"/>
      <c r="L1295" s="30"/>
    </row>
    <row r="1296" spans="1:12" x14ac:dyDescent="0.25">
      <c r="A1296" s="15">
        <v>1</v>
      </c>
      <c r="B1296" s="55" t="s">
        <v>1854</v>
      </c>
      <c r="C1296" s="113">
        <v>899</v>
      </c>
      <c r="D1296" s="96">
        <v>0</v>
      </c>
      <c r="E1296" s="102">
        <f>C1296*(1+D1296)</f>
        <v>899</v>
      </c>
      <c r="F1296" s="98" t="s">
        <v>33</v>
      </c>
      <c r="G1296" s="90"/>
      <c r="H1296" s="91">
        <f>G1296*E1296</f>
        <v>0</v>
      </c>
      <c r="I1296" s="92">
        <f>L$2</f>
        <v>125.72</v>
      </c>
      <c r="J1296" s="93">
        <f>E1296*0.04</f>
        <v>35.96</v>
      </c>
      <c r="K1296" s="91">
        <f>J1296*I1296</f>
        <v>4520.8912</v>
      </c>
      <c r="L1296" s="61">
        <f>K1296+H1296</f>
        <v>4520.8912</v>
      </c>
    </row>
    <row r="1297" spans="1:37" ht="15.75" customHeight="1" thickBot="1" x14ac:dyDescent="0.3">
      <c r="A1297" s="15"/>
      <c r="B1297" s="21"/>
      <c r="C1297" s="113"/>
      <c r="D1297" s="96"/>
      <c r="E1297" s="102"/>
      <c r="F1297" s="98"/>
      <c r="G1297" s="99"/>
      <c r="H1297" s="99"/>
      <c r="I1297" s="100"/>
      <c r="J1297" s="101"/>
      <c r="K1297" s="92"/>
      <c r="L1297" s="30"/>
    </row>
    <row r="1298" spans="1:37" ht="15.75" customHeight="1" thickBot="1" x14ac:dyDescent="0.3">
      <c r="A1298" s="145" t="s">
        <v>23</v>
      </c>
      <c r="B1298" s="146"/>
      <c r="C1298" s="113"/>
      <c r="D1298" s="96"/>
      <c r="E1298" s="102"/>
      <c r="F1298" s="98"/>
      <c r="G1298" s="99"/>
      <c r="H1298" s="99"/>
      <c r="I1298" s="100"/>
      <c r="J1298" s="101"/>
      <c r="K1298" s="92"/>
      <c r="L1298" s="30"/>
    </row>
    <row r="1299" spans="1:37" ht="30" x14ac:dyDescent="0.25">
      <c r="A1299" s="15">
        <v>1</v>
      </c>
      <c r="B1299" s="71" t="s">
        <v>1543</v>
      </c>
      <c r="C1299" s="113">
        <f>53860+800</f>
        <v>54660</v>
      </c>
      <c r="D1299" s="96">
        <v>0</v>
      </c>
      <c r="E1299" s="102">
        <f>C1299*(1+D1299)</f>
        <v>54660</v>
      </c>
      <c r="F1299" s="98" t="s">
        <v>33</v>
      </c>
      <c r="G1299" s="90"/>
      <c r="H1299" s="91">
        <f>G1299*E1299</f>
        <v>0</v>
      </c>
      <c r="I1299" s="92">
        <f>L$3</f>
        <v>117.68</v>
      </c>
      <c r="J1299" s="93">
        <f t="shared" ref="J1299:J1300" si="1025">E1299*0.02</f>
        <v>1093.2</v>
      </c>
      <c r="K1299" s="91">
        <f>J1299*I1299</f>
        <v>128647.77600000001</v>
      </c>
      <c r="L1299" s="61">
        <f>K1299+H1299</f>
        <v>128647.77600000001</v>
      </c>
    </row>
    <row r="1300" spans="1:37" ht="30" x14ac:dyDescent="0.25">
      <c r="A1300" s="15">
        <v>2</v>
      </c>
      <c r="B1300" s="124" t="s">
        <v>1544</v>
      </c>
      <c r="C1300" s="113">
        <v>918</v>
      </c>
      <c r="D1300" s="96">
        <v>0</v>
      </c>
      <c r="E1300" s="102">
        <f>C1300*(1+D1300)</f>
        <v>918</v>
      </c>
      <c r="F1300" s="98" t="s">
        <v>33</v>
      </c>
      <c r="G1300" s="90"/>
      <c r="H1300" s="91">
        <f>G1300*E1300</f>
        <v>0</v>
      </c>
      <c r="I1300" s="92">
        <f>L$3</f>
        <v>117.68</v>
      </c>
      <c r="J1300" s="93">
        <f t="shared" si="1025"/>
        <v>18.36</v>
      </c>
      <c r="K1300" s="91">
        <f>J1300*I1300</f>
        <v>2160.6048000000001</v>
      </c>
      <c r="L1300" s="61">
        <f>K1300+H1300</f>
        <v>2160.6048000000001</v>
      </c>
    </row>
    <row r="1301" spans="1:37" ht="15.75" customHeight="1" thickBot="1" x14ac:dyDescent="0.3">
      <c r="A1301" s="15"/>
      <c r="B1301" s="21"/>
      <c r="C1301" s="113"/>
      <c r="D1301" s="96"/>
      <c r="E1301" s="102"/>
      <c r="F1301" s="98"/>
      <c r="G1301" s="99"/>
      <c r="H1301" s="99"/>
      <c r="I1301" s="100"/>
      <c r="J1301" s="101"/>
      <c r="K1301" s="92"/>
      <c r="L1301" s="30"/>
    </row>
    <row r="1302" spans="1:37" ht="15.75" customHeight="1" thickBot="1" x14ac:dyDescent="0.3">
      <c r="A1302" s="145" t="s">
        <v>26</v>
      </c>
      <c r="B1302" s="146"/>
      <c r="C1302" s="113"/>
      <c r="D1302" s="136"/>
      <c r="E1302" s="137"/>
      <c r="F1302" s="138"/>
      <c r="G1302" s="139"/>
      <c r="H1302" s="99"/>
      <c r="I1302" s="100"/>
      <c r="J1302" s="101"/>
      <c r="K1302" s="92"/>
      <c r="L1302" s="30"/>
    </row>
    <row r="1303" spans="1:37" s="16" customFormat="1" ht="15.75" customHeight="1" x14ac:dyDescent="0.25">
      <c r="A1303" s="15">
        <v>1</v>
      </c>
      <c r="B1303" s="22" t="s">
        <v>1947</v>
      </c>
      <c r="C1303" s="113">
        <v>70246</v>
      </c>
      <c r="D1303" s="96">
        <v>0</v>
      </c>
      <c r="E1303" s="102">
        <f>C1303*(1+D1303)</f>
        <v>70246</v>
      </c>
      <c r="F1303" s="98" t="s">
        <v>27</v>
      </c>
      <c r="G1303" s="90"/>
      <c r="H1303" s="91">
        <f>G1303*E1303</f>
        <v>0</v>
      </c>
      <c r="I1303" s="92">
        <f>L$2</f>
        <v>125.72</v>
      </c>
      <c r="J1303" s="93">
        <f>E1303*0.04</f>
        <v>2809.84</v>
      </c>
      <c r="K1303" s="91">
        <f>J1303*I1303</f>
        <v>353253.08480000001</v>
      </c>
      <c r="L1303" s="61">
        <f>K1303+H1303</f>
        <v>353253.08480000001</v>
      </c>
      <c r="M1303" s="141"/>
      <c r="N1303" s="12"/>
      <c r="O1303" s="12"/>
      <c r="P1303" s="12"/>
      <c r="Q1303" s="12"/>
      <c r="R1303" s="12"/>
      <c r="S1303" s="12"/>
      <c r="T1303" s="12"/>
      <c r="U1303" s="12"/>
      <c r="V1303" s="12"/>
      <c r="W1303" s="12"/>
      <c r="X1303" s="12"/>
      <c r="Y1303" s="12"/>
      <c r="Z1303" s="12"/>
      <c r="AA1303" s="12"/>
      <c r="AB1303" s="12"/>
      <c r="AC1303" s="12"/>
      <c r="AD1303" s="12"/>
      <c r="AE1303" s="12"/>
      <c r="AF1303" s="12"/>
      <c r="AG1303" s="12"/>
      <c r="AH1303" s="12"/>
      <c r="AI1303" s="12"/>
      <c r="AJ1303" s="12"/>
      <c r="AK1303" s="12"/>
    </row>
    <row r="1304" spans="1:37" s="12" customFormat="1" ht="15.75" customHeight="1" x14ac:dyDescent="0.25">
      <c r="A1304" s="15">
        <v>1</v>
      </c>
      <c r="B1304" s="22" t="s">
        <v>1948</v>
      </c>
      <c r="C1304" s="113">
        <v>70246</v>
      </c>
      <c r="D1304" s="96">
        <v>0</v>
      </c>
      <c r="E1304" s="102">
        <f>C1304*(1+D1304)</f>
        <v>70246</v>
      </c>
      <c r="F1304" s="98" t="s">
        <v>27</v>
      </c>
      <c r="G1304" s="90"/>
      <c r="H1304" s="91">
        <f>G1304*E1304</f>
        <v>0</v>
      </c>
      <c r="I1304" s="92">
        <f>L$2</f>
        <v>125.72</v>
      </c>
      <c r="J1304" s="93">
        <f>E1304*0.02</f>
        <v>1404.92</v>
      </c>
      <c r="K1304" s="91">
        <f>J1304*I1304</f>
        <v>176626.54240000001</v>
      </c>
      <c r="L1304" s="61">
        <f>K1304+H1304</f>
        <v>176626.54240000001</v>
      </c>
    </row>
    <row r="1305" spans="1:37" ht="16.5" thickBot="1" x14ac:dyDescent="0.3">
      <c r="A1305" s="33"/>
      <c r="B1305" s="20"/>
      <c r="C1305" s="23"/>
      <c r="D1305" s="23"/>
      <c r="E1305" s="23"/>
      <c r="F1305" s="7"/>
      <c r="G1305" s="8"/>
      <c r="H1305" s="35"/>
      <c r="I1305" s="24"/>
      <c r="J1305" s="9"/>
      <c r="K1305" s="10"/>
      <c r="L1305" s="29"/>
    </row>
    <row r="1306" spans="1:37" ht="15.75" customHeight="1" thickBot="1" x14ac:dyDescent="0.3">
      <c r="A1306" s="145" t="s">
        <v>35</v>
      </c>
      <c r="B1306" s="146"/>
      <c r="C1306" s="113"/>
      <c r="D1306" s="113"/>
      <c r="E1306" s="113"/>
      <c r="F1306" s="96"/>
      <c r="G1306" s="102"/>
      <c r="H1306" s="98"/>
      <c r="I1306" s="109"/>
      <c r="J1306" s="101"/>
      <c r="K1306" s="92"/>
      <c r="L1306" s="30"/>
    </row>
    <row r="1307" spans="1:37" ht="15.75" customHeight="1" x14ac:dyDescent="0.25">
      <c r="A1307" s="39">
        <v>1</v>
      </c>
      <c r="B1307" s="125" t="s">
        <v>1523</v>
      </c>
      <c r="C1307" s="113">
        <v>33</v>
      </c>
      <c r="D1307" s="96">
        <v>0</v>
      </c>
      <c r="E1307" s="102">
        <f>C1307*(1+D1307)</f>
        <v>33</v>
      </c>
      <c r="F1307" s="98" t="s">
        <v>5</v>
      </c>
      <c r="G1307" s="106">
        <v>3.32</v>
      </c>
      <c r="H1307" s="91">
        <f t="shared" ref="H1307:H1312" si="1026">G1307*E1307</f>
        <v>109.55999999999999</v>
      </c>
      <c r="I1307" s="110">
        <f t="shared" ref="I1307:I1312" si="1027">L$4</f>
        <v>123.52</v>
      </c>
      <c r="J1307" s="93">
        <f>E1307*0.25</f>
        <v>8.25</v>
      </c>
      <c r="K1307" s="91">
        <f t="shared" ref="K1307:K1312" si="1028">J1307*I1307</f>
        <v>1019.04</v>
      </c>
      <c r="L1307" s="61">
        <f t="shared" ref="L1307:L1312" si="1029">K1307+H1307</f>
        <v>1128.5999999999999</v>
      </c>
    </row>
    <row r="1308" spans="1:37" ht="15.75" customHeight="1" x14ac:dyDescent="0.25">
      <c r="A1308" s="39">
        <v>2</v>
      </c>
      <c r="B1308" s="99" t="s">
        <v>1524</v>
      </c>
      <c r="C1308" s="113">
        <v>33</v>
      </c>
      <c r="D1308" s="96">
        <v>0</v>
      </c>
      <c r="E1308" s="102">
        <f t="shared" ref="E1308:E1322" si="1030">C1308*(1+D1308)</f>
        <v>33</v>
      </c>
      <c r="F1308" s="98" t="s">
        <v>5</v>
      </c>
      <c r="G1308" s="106">
        <v>3.32</v>
      </c>
      <c r="H1308" s="91">
        <f t="shared" si="1026"/>
        <v>109.55999999999999</v>
      </c>
      <c r="I1308" s="110">
        <f t="shared" si="1027"/>
        <v>123.52</v>
      </c>
      <c r="J1308" s="93">
        <f t="shared" ref="J1308:J1316" si="1031">E1308*0.25</f>
        <v>8.25</v>
      </c>
      <c r="K1308" s="91">
        <f t="shared" si="1028"/>
        <v>1019.04</v>
      </c>
      <c r="L1308" s="61">
        <f t="shared" si="1029"/>
        <v>1128.5999999999999</v>
      </c>
    </row>
    <row r="1309" spans="1:37" ht="15.75" customHeight="1" x14ac:dyDescent="0.25">
      <c r="A1309" s="39">
        <v>3</v>
      </c>
      <c r="B1309" s="125" t="s">
        <v>1525</v>
      </c>
      <c r="C1309" s="113">
        <v>294</v>
      </c>
      <c r="D1309" s="96">
        <v>0</v>
      </c>
      <c r="E1309" s="102">
        <f t="shared" si="1030"/>
        <v>294</v>
      </c>
      <c r="F1309" s="98" t="s">
        <v>5</v>
      </c>
      <c r="G1309" s="106">
        <v>1.44</v>
      </c>
      <c r="H1309" s="91">
        <f t="shared" si="1026"/>
        <v>423.35999999999996</v>
      </c>
      <c r="I1309" s="110">
        <f t="shared" si="1027"/>
        <v>123.52</v>
      </c>
      <c r="J1309" s="93">
        <f t="shared" si="1031"/>
        <v>73.5</v>
      </c>
      <c r="K1309" s="91">
        <f t="shared" si="1028"/>
        <v>9078.7199999999993</v>
      </c>
      <c r="L1309" s="61">
        <f t="shared" si="1029"/>
        <v>9502.08</v>
      </c>
    </row>
    <row r="1310" spans="1:37" ht="15.75" customHeight="1" x14ac:dyDescent="0.25">
      <c r="A1310" s="39">
        <v>4</v>
      </c>
      <c r="B1310" s="20" t="s">
        <v>1526</v>
      </c>
      <c r="C1310" s="113">
        <v>1681</v>
      </c>
      <c r="D1310" s="96">
        <v>0</v>
      </c>
      <c r="E1310" s="102">
        <f t="shared" si="1030"/>
        <v>1681</v>
      </c>
      <c r="F1310" s="98" t="s">
        <v>5</v>
      </c>
      <c r="G1310" s="106">
        <v>1.44</v>
      </c>
      <c r="H1310" s="91">
        <f t="shared" si="1026"/>
        <v>2420.64</v>
      </c>
      <c r="I1310" s="110">
        <f t="shared" si="1027"/>
        <v>123.52</v>
      </c>
      <c r="J1310" s="93">
        <f t="shared" si="1031"/>
        <v>420.25</v>
      </c>
      <c r="K1310" s="91">
        <f t="shared" si="1028"/>
        <v>51909.279999999999</v>
      </c>
      <c r="L1310" s="61">
        <f t="shared" si="1029"/>
        <v>54329.919999999998</v>
      </c>
    </row>
    <row r="1311" spans="1:37" ht="15.75" customHeight="1" x14ac:dyDescent="0.25">
      <c r="A1311" s="39">
        <v>5</v>
      </c>
      <c r="B1311" s="20" t="s">
        <v>1527</v>
      </c>
      <c r="C1311" s="113">
        <v>165</v>
      </c>
      <c r="D1311" s="96">
        <v>0</v>
      </c>
      <c r="E1311" s="102">
        <f t="shared" si="1030"/>
        <v>165</v>
      </c>
      <c r="F1311" s="98" t="s">
        <v>5</v>
      </c>
      <c r="G1311" s="106">
        <v>1.47</v>
      </c>
      <c r="H1311" s="91">
        <f t="shared" si="1026"/>
        <v>242.54999999999998</v>
      </c>
      <c r="I1311" s="110">
        <f t="shared" si="1027"/>
        <v>123.52</v>
      </c>
      <c r="J1311" s="93">
        <f t="shared" si="1031"/>
        <v>41.25</v>
      </c>
      <c r="K1311" s="91">
        <f t="shared" si="1028"/>
        <v>5095.2</v>
      </c>
      <c r="L1311" s="61">
        <f t="shared" si="1029"/>
        <v>5337.75</v>
      </c>
    </row>
    <row r="1312" spans="1:37" ht="15.75" customHeight="1" x14ac:dyDescent="0.25">
      <c r="A1312" s="39">
        <v>6</v>
      </c>
      <c r="B1312" s="20" t="s">
        <v>1528</v>
      </c>
      <c r="C1312" s="113">
        <v>43</v>
      </c>
      <c r="D1312" s="96">
        <v>0</v>
      </c>
      <c r="E1312" s="102">
        <f t="shared" si="1030"/>
        <v>43</v>
      </c>
      <c r="F1312" s="98" t="s">
        <v>5</v>
      </c>
      <c r="G1312" s="106">
        <v>1.6</v>
      </c>
      <c r="H1312" s="91">
        <f t="shared" si="1026"/>
        <v>68.8</v>
      </c>
      <c r="I1312" s="110">
        <f t="shared" si="1027"/>
        <v>123.52</v>
      </c>
      <c r="J1312" s="93">
        <f t="shared" si="1031"/>
        <v>10.75</v>
      </c>
      <c r="K1312" s="91">
        <f t="shared" si="1028"/>
        <v>1327.84</v>
      </c>
      <c r="L1312" s="61">
        <f t="shared" si="1029"/>
        <v>1396.6399999999999</v>
      </c>
    </row>
    <row r="1313" spans="1:12" ht="15.75" customHeight="1" x14ac:dyDescent="0.25">
      <c r="A1313" s="39">
        <v>7</v>
      </c>
      <c r="B1313" s="20" t="s">
        <v>1529</v>
      </c>
      <c r="C1313" s="113">
        <v>272</v>
      </c>
      <c r="D1313" s="96">
        <v>0</v>
      </c>
      <c r="E1313" s="102">
        <f t="shared" si="1030"/>
        <v>272</v>
      </c>
      <c r="F1313" s="98" t="s">
        <v>5</v>
      </c>
      <c r="G1313" s="106">
        <v>1.6</v>
      </c>
      <c r="H1313" s="91">
        <f t="shared" ref="H1313:H1325" si="1032">G1313*E1313</f>
        <v>435.20000000000005</v>
      </c>
      <c r="I1313" s="110">
        <f t="shared" ref="I1313:I1325" si="1033">L$4</f>
        <v>123.52</v>
      </c>
      <c r="J1313" s="93">
        <f t="shared" si="1031"/>
        <v>68</v>
      </c>
      <c r="K1313" s="91">
        <f t="shared" ref="K1313:K1325" si="1034">J1313*I1313</f>
        <v>8399.36</v>
      </c>
      <c r="L1313" s="61">
        <f t="shared" ref="L1313:L1325" si="1035">K1313+H1313</f>
        <v>8834.5600000000013</v>
      </c>
    </row>
    <row r="1314" spans="1:12" ht="15.75" customHeight="1" x14ac:dyDescent="0.25">
      <c r="A1314" s="39">
        <v>8</v>
      </c>
      <c r="B1314" s="20" t="s">
        <v>1530</v>
      </c>
      <c r="C1314" s="113">
        <v>338</v>
      </c>
      <c r="D1314" s="96">
        <v>0</v>
      </c>
      <c r="E1314" s="102">
        <f t="shared" si="1030"/>
        <v>338</v>
      </c>
      <c r="F1314" s="98" t="s">
        <v>5</v>
      </c>
      <c r="G1314" s="106">
        <v>1.6</v>
      </c>
      <c r="H1314" s="91">
        <f t="shared" si="1032"/>
        <v>540.80000000000007</v>
      </c>
      <c r="I1314" s="110">
        <f t="shared" si="1033"/>
        <v>123.52</v>
      </c>
      <c r="J1314" s="93">
        <f t="shared" si="1031"/>
        <v>84.5</v>
      </c>
      <c r="K1314" s="91">
        <f t="shared" si="1034"/>
        <v>10437.44</v>
      </c>
      <c r="L1314" s="61">
        <f t="shared" si="1035"/>
        <v>10978.24</v>
      </c>
    </row>
    <row r="1315" spans="1:12" ht="15.75" customHeight="1" x14ac:dyDescent="0.25">
      <c r="A1315" s="39">
        <v>9</v>
      </c>
      <c r="B1315" s="20" t="s">
        <v>1531</v>
      </c>
      <c r="C1315" s="113">
        <v>257</v>
      </c>
      <c r="D1315" s="96">
        <v>0</v>
      </c>
      <c r="E1315" s="102">
        <f t="shared" si="1030"/>
        <v>257</v>
      </c>
      <c r="F1315" s="98" t="s">
        <v>5</v>
      </c>
      <c r="G1315" s="106">
        <v>1.63</v>
      </c>
      <c r="H1315" s="91">
        <f t="shared" si="1032"/>
        <v>418.90999999999997</v>
      </c>
      <c r="I1315" s="110">
        <f t="shared" si="1033"/>
        <v>123.52</v>
      </c>
      <c r="J1315" s="93">
        <f t="shared" si="1031"/>
        <v>64.25</v>
      </c>
      <c r="K1315" s="91">
        <f t="shared" si="1034"/>
        <v>7936.16</v>
      </c>
      <c r="L1315" s="61">
        <f t="shared" si="1035"/>
        <v>8355.07</v>
      </c>
    </row>
    <row r="1316" spans="1:12" ht="15.75" customHeight="1" x14ac:dyDescent="0.25">
      <c r="A1316" s="39">
        <v>10</v>
      </c>
      <c r="B1316" s="20" t="s">
        <v>1532</v>
      </c>
      <c r="C1316" s="113">
        <v>214</v>
      </c>
      <c r="D1316" s="96">
        <v>0</v>
      </c>
      <c r="E1316" s="102">
        <f t="shared" si="1030"/>
        <v>214</v>
      </c>
      <c r="F1316" s="98" t="s">
        <v>5</v>
      </c>
      <c r="G1316" s="106">
        <v>1.99</v>
      </c>
      <c r="H1316" s="91">
        <f t="shared" si="1032"/>
        <v>425.86</v>
      </c>
      <c r="I1316" s="110">
        <f t="shared" si="1033"/>
        <v>123.52</v>
      </c>
      <c r="J1316" s="93">
        <f t="shared" si="1031"/>
        <v>53.5</v>
      </c>
      <c r="K1316" s="91">
        <f t="shared" si="1034"/>
        <v>6608.32</v>
      </c>
      <c r="L1316" s="61">
        <f t="shared" si="1035"/>
        <v>7034.1799999999994</v>
      </c>
    </row>
    <row r="1317" spans="1:12" ht="15.75" customHeight="1" x14ac:dyDescent="0.25">
      <c r="A1317" s="39">
        <v>11</v>
      </c>
      <c r="B1317" s="20" t="s">
        <v>1533</v>
      </c>
      <c r="C1317" s="113">
        <v>41</v>
      </c>
      <c r="D1317" s="96">
        <v>0</v>
      </c>
      <c r="E1317" s="102">
        <f t="shared" si="1030"/>
        <v>41</v>
      </c>
      <c r="F1317" s="98" t="s">
        <v>5</v>
      </c>
      <c r="G1317" s="106">
        <v>3.06</v>
      </c>
      <c r="H1317" s="91">
        <f t="shared" si="1032"/>
        <v>125.46000000000001</v>
      </c>
      <c r="I1317" s="110">
        <f t="shared" si="1033"/>
        <v>123.52</v>
      </c>
      <c r="J1317" s="93">
        <f>E1317*0.3</f>
        <v>12.299999999999999</v>
      </c>
      <c r="K1317" s="91">
        <f t="shared" si="1034"/>
        <v>1519.2959999999998</v>
      </c>
      <c r="L1317" s="61">
        <f t="shared" si="1035"/>
        <v>1644.7559999999999</v>
      </c>
    </row>
    <row r="1318" spans="1:12" ht="15.75" customHeight="1" x14ac:dyDescent="0.25">
      <c r="A1318" s="39">
        <v>12</v>
      </c>
      <c r="B1318" s="20" t="s">
        <v>1534</v>
      </c>
      <c r="C1318" s="113">
        <v>31</v>
      </c>
      <c r="D1318" s="96">
        <v>0</v>
      </c>
      <c r="E1318" s="102">
        <f t="shared" si="1030"/>
        <v>31</v>
      </c>
      <c r="F1318" s="98" t="s">
        <v>5</v>
      </c>
      <c r="G1318" s="106">
        <v>3.67</v>
      </c>
      <c r="H1318" s="91">
        <f t="shared" si="1032"/>
        <v>113.77</v>
      </c>
      <c r="I1318" s="110">
        <f t="shared" si="1033"/>
        <v>123.52</v>
      </c>
      <c r="J1318" s="93">
        <f>E1318*0.3</f>
        <v>9.2999999999999989</v>
      </c>
      <c r="K1318" s="91">
        <f t="shared" si="1034"/>
        <v>1148.7359999999999</v>
      </c>
      <c r="L1318" s="61">
        <f t="shared" si="1035"/>
        <v>1262.5059999999999</v>
      </c>
    </row>
    <row r="1319" spans="1:12" ht="15.75" customHeight="1" x14ac:dyDescent="0.25">
      <c r="A1319" s="39">
        <v>13</v>
      </c>
      <c r="B1319" s="20" t="s">
        <v>1535</v>
      </c>
      <c r="C1319" s="113">
        <v>107</v>
      </c>
      <c r="D1319" s="96">
        <v>0</v>
      </c>
      <c r="E1319" s="102">
        <f t="shared" si="1030"/>
        <v>107</v>
      </c>
      <c r="F1319" s="98" t="s">
        <v>5</v>
      </c>
      <c r="G1319" s="106">
        <v>4.62</v>
      </c>
      <c r="H1319" s="91">
        <f t="shared" si="1032"/>
        <v>494.34000000000003</v>
      </c>
      <c r="I1319" s="110">
        <f t="shared" si="1033"/>
        <v>123.52</v>
      </c>
      <c r="J1319" s="93">
        <f>E1319*0.35</f>
        <v>37.449999999999996</v>
      </c>
      <c r="K1319" s="91">
        <f t="shared" si="1034"/>
        <v>4625.8239999999996</v>
      </c>
      <c r="L1319" s="61">
        <f t="shared" si="1035"/>
        <v>5120.1639999999998</v>
      </c>
    </row>
    <row r="1320" spans="1:12" ht="15.75" customHeight="1" x14ac:dyDescent="0.25">
      <c r="A1320" s="39">
        <v>14</v>
      </c>
      <c r="B1320" s="20" t="s">
        <v>1536</v>
      </c>
      <c r="C1320" s="113">
        <v>104</v>
      </c>
      <c r="D1320" s="96">
        <v>0</v>
      </c>
      <c r="E1320" s="102">
        <f t="shared" si="1030"/>
        <v>104</v>
      </c>
      <c r="F1320" s="98" t="s">
        <v>5</v>
      </c>
      <c r="G1320" s="106">
        <v>8.19</v>
      </c>
      <c r="H1320" s="91">
        <f t="shared" si="1032"/>
        <v>851.76</v>
      </c>
      <c r="I1320" s="110">
        <f t="shared" si="1033"/>
        <v>123.52</v>
      </c>
      <c r="J1320" s="93">
        <f>E1320*0.4</f>
        <v>41.6</v>
      </c>
      <c r="K1320" s="91">
        <f t="shared" si="1034"/>
        <v>5138.4319999999998</v>
      </c>
      <c r="L1320" s="61">
        <f t="shared" si="1035"/>
        <v>5990.192</v>
      </c>
    </row>
    <row r="1321" spans="1:12" ht="15.75" customHeight="1" x14ac:dyDescent="0.25">
      <c r="A1321" s="39">
        <v>15</v>
      </c>
      <c r="B1321" s="20" t="s">
        <v>1537</v>
      </c>
      <c r="C1321" s="113">
        <v>62</v>
      </c>
      <c r="D1321" s="96">
        <v>0</v>
      </c>
      <c r="E1321" s="102">
        <f t="shared" si="1030"/>
        <v>62</v>
      </c>
      <c r="F1321" s="98" t="s">
        <v>5</v>
      </c>
      <c r="G1321" s="106">
        <v>12.68</v>
      </c>
      <c r="H1321" s="91">
        <f t="shared" si="1032"/>
        <v>786.16</v>
      </c>
      <c r="I1321" s="110">
        <f t="shared" si="1033"/>
        <v>123.52</v>
      </c>
      <c r="J1321" s="93">
        <f>E1321*0.5</f>
        <v>31</v>
      </c>
      <c r="K1321" s="91">
        <f t="shared" si="1034"/>
        <v>3829.12</v>
      </c>
      <c r="L1321" s="61">
        <f t="shared" si="1035"/>
        <v>4615.28</v>
      </c>
    </row>
    <row r="1322" spans="1:12" ht="15.75" customHeight="1" x14ac:dyDescent="0.25">
      <c r="A1322" s="39">
        <v>16</v>
      </c>
      <c r="B1322" s="20" t="s">
        <v>1538</v>
      </c>
      <c r="C1322" s="113">
        <v>12</v>
      </c>
      <c r="D1322" s="96">
        <v>0</v>
      </c>
      <c r="E1322" s="102">
        <f t="shared" si="1030"/>
        <v>12</v>
      </c>
      <c r="F1322" s="98" t="s">
        <v>5</v>
      </c>
      <c r="G1322" s="106">
        <v>23.88</v>
      </c>
      <c r="H1322" s="91">
        <f t="shared" si="1032"/>
        <v>286.56</v>
      </c>
      <c r="I1322" s="110">
        <f t="shared" si="1033"/>
        <v>123.52</v>
      </c>
      <c r="J1322" s="93">
        <f>E1322*0.5</f>
        <v>6</v>
      </c>
      <c r="K1322" s="91">
        <f t="shared" si="1034"/>
        <v>741.12</v>
      </c>
      <c r="L1322" s="61">
        <f t="shared" si="1035"/>
        <v>1027.68</v>
      </c>
    </row>
    <row r="1323" spans="1:12" ht="15.75" customHeight="1" x14ac:dyDescent="0.25">
      <c r="A1323" s="39">
        <v>17</v>
      </c>
      <c r="B1323" s="20" t="s">
        <v>1520</v>
      </c>
      <c r="C1323" s="113">
        <v>3402</v>
      </c>
      <c r="D1323" s="96">
        <v>0</v>
      </c>
      <c r="E1323" s="102">
        <f t="shared" ref="E1323:E1325" si="1036">C1323*(1+D1323)</f>
        <v>3402</v>
      </c>
      <c r="F1323" s="98" t="s">
        <v>6</v>
      </c>
      <c r="G1323" s="90">
        <v>0.27200000000000002</v>
      </c>
      <c r="H1323" s="91">
        <f t="shared" si="1032"/>
        <v>925.34400000000005</v>
      </c>
      <c r="I1323" s="92">
        <f t="shared" si="1033"/>
        <v>123.52</v>
      </c>
      <c r="J1323" s="93">
        <f>E1323*0.02</f>
        <v>68.040000000000006</v>
      </c>
      <c r="K1323" s="91">
        <f t="shared" si="1034"/>
        <v>8404.3008000000009</v>
      </c>
      <c r="L1323" s="61">
        <f t="shared" si="1035"/>
        <v>9329.6448000000019</v>
      </c>
    </row>
    <row r="1324" spans="1:12" ht="15.75" customHeight="1" x14ac:dyDescent="0.25">
      <c r="A1324" s="39">
        <v>18</v>
      </c>
      <c r="B1324" s="20" t="s">
        <v>1521</v>
      </c>
      <c r="C1324" s="113">
        <v>107</v>
      </c>
      <c r="D1324" s="96">
        <v>0</v>
      </c>
      <c r="E1324" s="102">
        <f t="shared" si="1036"/>
        <v>107</v>
      </c>
      <c r="F1324" s="98" t="s">
        <v>6</v>
      </c>
      <c r="G1324" s="90">
        <v>0.42</v>
      </c>
      <c r="H1324" s="91">
        <f t="shared" si="1032"/>
        <v>44.94</v>
      </c>
      <c r="I1324" s="92">
        <f t="shared" si="1033"/>
        <v>123.52</v>
      </c>
      <c r="J1324" s="93">
        <f>E1324*0.02</f>
        <v>2.14</v>
      </c>
      <c r="K1324" s="91">
        <f t="shared" si="1034"/>
        <v>264.33280000000002</v>
      </c>
      <c r="L1324" s="61">
        <f t="shared" si="1035"/>
        <v>309.27280000000002</v>
      </c>
    </row>
    <row r="1325" spans="1:12" ht="15.75" customHeight="1" x14ac:dyDescent="0.25">
      <c r="A1325" s="39">
        <v>19</v>
      </c>
      <c r="B1325" s="20" t="s">
        <v>1522</v>
      </c>
      <c r="C1325" s="113">
        <v>178</v>
      </c>
      <c r="D1325" s="96">
        <v>0</v>
      </c>
      <c r="E1325" s="102">
        <f t="shared" si="1036"/>
        <v>178</v>
      </c>
      <c r="F1325" s="98" t="s">
        <v>6</v>
      </c>
      <c r="G1325" s="90">
        <v>0.52800000000000002</v>
      </c>
      <c r="H1325" s="91">
        <f t="shared" si="1032"/>
        <v>93.984000000000009</v>
      </c>
      <c r="I1325" s="92">
        <f t="shared" si="1033"/>
        <v>123.52</v>
      </c>
      <c r="J1325" s="93">
        <f>E1325*0.02</f>
        <v>3.56</v>
      </c>
      <c r="K1325" s="91">
        <f t="shared" si="1034"/>
        <v>439.7312</v>
      </c>
      <c r="L1325" s="61">
        <f t="shared" si="1035"/>
        <v>533.71519999999998</v>
      </c>
    </row>
    <row r="1326" spans="1:12" ht="15.75" customHeight="1" thickBot="1" x14ac:dyDescent="0.3">
      <c r="A1326" s="39"/>
      <c r="B1326" s="20"/>
      <c r="C1326" s="113"/>
      <c r="D1326" s="96"/>
      <c r="E1326" s="102"/>
      <c r="F1326" s="98"/>
      <c r="G1326" s="90"/>
      <c r="H1326" s="91"/>
      <c r="I1326" s="92"/>
      <c r="J1326" s="93"/>
      <c r="K1326" s="91"/>
      <c r="L1326" s="61"/>
    </row>
    <row r="1327" spans="1:12" ht="15.75" customHeight="1" thickBot="1" x14ac:dyDescent="0.3">
      <c r="A1327" s="145" t="s">
        <v>24</v>
      </c>
      <c r="B1327" s="146"/>
      <c r="C1327" s="113"/>
      <c r="D1327" s="113"/>
      <c r="E1327" s="113"/>
      <c r="F1327" s="96"/>
      <c r="G1327" s="102"/>
      <c r="H1327" s="98"/>
      <c r="I1327" s="109"/>
      <c r="J1327" s="101"/>
      <c r="K1327" s="92"/>
      <c r="L1327" s="30"/>
    </row>
    <row r="1328" spans="1:12" ht="15.75" customHeight="1" x14ac:dyDescent="0.25">
      <c r="A1328" s="33">
        <v>1</v>
      </c>
      <c r="B1328" s="20" t="s">
        <v>63</v>
      </c>
      <c r="C1328" s="113">
        <v>2620</v>
      </c>
      <c r="D1328" s="96">
        <v>0</v>
      </c>
      <c r="E1328" s="102">
        <f>C1328*(1+D1328)</f>
        <v>2620</v>
      </c>
      <c r="F1328" s="98" t="s">
        <v>6</v>
      </c>
      <c r="G1328" s="90">
        <v>0.27200000000000002</v>
      </c>
      <c r="H1328" s="91">
        <f t="shared" ref="H1328:H1329" si="1037">G1328*E1328</f>
        <v>712.6400000000001</v>
      </c>
      <c r="I1328" s="92">
        <f t="shared" ref="I1328:I1329" si="1038">L$4</f>
        <v>123.52</v>
      </c>
      <c r="J1328" s="93">
        <f>E1328*0.02</f>
        <v>52.4</v>
      </c>
      <c r="K1328" s="91">
        <f t="shared" ref="K1328:K1329" si="1039">J1328*I1328</f>
        <v>6472.4479999999994</v>
      </c>
      <c r="L1328" s="61">
        <f t="shared" ref="L1328:L1329" si="1040">K1328+H1328</f>
        <v>7185.0879999999997</v>
      </c>
    </row>
    <row r="1329" spans="1:12" ht="15.75" customHeight="1" x14ac:dyDescent="0.25">
      <c r="A1329" s="33">
        <v>2</v>
      </c>
      <c r="B1329" s="125" t="s">
        <v>32</v>
      </c>
      <c r="C1329" s="113">
        <v>1310</v>
      </c>
      <c r="D1329" s="96">
        <v>0</v>
      </c>
      <c r="E1329" s="102">
        <f>C1329*(1+D1329)</f>
        <v>1310</v>
      </c>
      <c r="F1329" s="98" t="s">
        <v>5</v>
      </c>
      <c r="G1329" s="106">
        <v>3.24</v>
      </c>
      <c r="H1329" s="91">
        <f t="shared" si="1037"/>
        <v>4244.4000000000005</v>
      </c>
      <c r="I1329" s="110">
        <f t="shared" si="1038"/>
        <v>123.52</v>
      </c>
      <c r="J1329" s="93">
        <f>E1329*0.2</f>
        <v>262</v>
      </c>
      <c r="K1329" s="91">
        <f t="shared" si="1039"/>
        <v>32362.239999999998</v>
      </c>
      <c r="L1329" s="61">
        <f t="shared" si="1040"/>
        <v>36606.639999999999</v>
      </c>
    </row>
    <row r="1330" spans="1:12" ht="15.75" customHeight="1" thickBot="1" x14ac:dyDescent="0.3">
      <c r="A1330" s="33"/>
      <c r="B1330" s="99"/>
      <c r="C1330" s="113"/>
      <c r="D1330" s="96"/>
      <c r="E1330" s="102"/>
      <c r="F1330" s="98"/>
      <c r="G1330" s="126"/>
      <c r="H1330" s="101"/>
      <c r="I1330" s="92"/>
      <c r="J1330" s="93"/>
      <c r="K1330" s="101"/>
      <c r="L1330" s="11"/>
    </row>
    <row r="1331" spans="1:12" ht="15.75" customHeight="1" thickBot="1" x14ac:dyDescent="0.3">
      <c r="A1331" s="145" t="s">
        <v>1968</v>
      </c>
      <c r="B1331" s="146"/>
      <c r="C1331" s="113"/>
      <c r="D1331" s="113"/>
      <c r="E1331" s="113"/>
      <c r="F1331" s="96"/>
      <c r="G1331" s="102"/>
      <c r="H1331" s="98"/>
      <c r="I1331" s="109"/>
      <c r="J1331" s="101"/>
      <c r="K1331" s="92"/>
      <c r="L1331" s="30"/>
    </row>
    <row r="1332" spans="1:12" ht="15.75" customHeight="1" x14ac:dyDescent="0.25">
      <c r="A1332" s="33">
        <v>1</v>
      </c>
      <c r="B1332" s="125" t="s">
        <v>1955</v>
      </c>
      <c r="C1332" s="113">
        <v>1</v>
      </c>
      <c r="D1332" s="96">
        <v>0</v>
      </c>
      <c r="E1332" s="102">
        <f t="shared" ref="E1332:E1337" si="1041">C1332*(1+D1332)</f>
        <v>1</v>
      </c>
      <c r="F1332" s="98" t="s">
        <v>53</v>
      </c>
      <c r="G1332" s="90"/>
      <c r="H1332" s="91">
        <f t="shared" ref="H1332" si="1042">G1332*E1332</f>
        <v>0</v>
      </c>
      <c r="I1332" s="110">
        <f t="shared" ref="I1332" si="1043">L$4</f>
        <v>123.52</v>
      </c>
      <c r="J1332" s="93"/>
      <c r="K1332" s="91">
        <f t="shared" ref="K1332" si="1044">J1332*I1332</f>
        <v>0</v>
      </c>
      <c r="L1332" s="61">
        <f t="shared" ref="L1332" si="1045">K1332+H1332</f>
        <v>0</v>
      </c>
    </row>
    <row r="1333" spans="1:12" ht="15.75" customHeight="1" x14ac:dyDescent="0.25">
      <c r="A1333" s="33">
        <v>2</v>
      </c>
      <c r="B1333" s="20" t="s">
        <v>1951</v>
      </c>
      <c r="C1333" s="113">
        <v>1</v>
      </c>
      <c r="D1333" s="96">
        <v>0</v>
      </c>
      <c r="E1333" s="102">
        <f t="shared" si="1041"/>
        <v>1</v>
      </c>
      <c r="F1333" s="98" t="s">
        <v>53</v>
      </c>
      <c r="G1333" s="90"/>
      <c r="H1333" s="91">
        <f t="shared" ref="H1333:H1334" si="1046">G1333*E1333</f>
        <v>0</v>
      </c>
      <c r="I1333" s="110">
        <f t="shared" ref="I1333:I1334" si="1047">L$4</f>
        <v>123.52</v>
      </c>
      <c r="J1333" s="93"/>
      <c r="K1333" s="91">
        <f t="shared" ref="K1333:K1334" si="1048">J1333*I1333</f>
        <v>0</v>
      </c>
      <c r="L1333" s="61">
        <f t="shared" ref="L1333:L1334" si="1049">K1333+H1333</f>
        <v>0</v>
      </c>
    </row>
    <row r="1334" spans="1:12" ht="15.75" customHeight="1" x14ac:dyDescent="0.25">
      <c r="A1334" s="33">
        <v>3</v>
      </c>
      <c r="B1334" s="125" t="s">
        <v>1952</v>
      </c>
      <c r="C1334" s="113">
        <v>1</v>
      </c>
      <c r="D1334" s="96">
        <v>0</v>
      </c>
      <c r="E1334" s="102">
        <f t="shared" si="1041"/>
        <v>1</v>
      </c>
      <c r="F1334" s="98" t="s">
        <v>53</v>
      </c>
      <c r="G1334" s="90"/>
      <c r="H1334" s="91">
        <f t="shared" si="1046"/>
        <v>0</v>
      </c>
      <c r="I1334" s="110">
        <f t="shared" si="1047"/>
        <v>123.52</v>
      </c>
      <c r="J1334" s="93"/>
      <c r="K1334" s="91">
        <f t="shared" si="1048"/>
        <v>0</v>
      </c>
      <c r="L1334" s="61">
        <f t="shared" si="1049"/>
        <v>0</v>
      </c>
    </row>
    <row r="1335" spans="1:12" ht="15.75" customHeight="1" x14ac:dyDescent="0.25">
      <c r="A1335" s="33">
        <v>4</v>
      </c>
      <c r="B1335" s="125" t="s">
        <v>1953</v>
      </c>
      <c r="C1335" s="113">
        <v>1</v>
      </c>
      <c r="D1335" s="96">
        <v>0</v>
      </c>
      <c r="E1335" s="102">
        <f t="shared" si="1041"/>
        <v>1</v>
      </c>
      <c r="F1335" s="98" t="s">
        <v>53</v>
      </c>
      <c r="G1335" s="90"/>
      <c r="H1335" s="91">
        <f t="shared" ref="H1335:H1337" si="1050">G1335*E1335</f>
        <v>0</v>
      </c>
      <c r="I1335" s="110">
        <f t="shared" ref="I1335:I1337" si="1051">L$4</f>
        <v>123.52</v>
      </c>
      <c r="J1335" s="93"/>
      <c r="K1335" s="91">
        <f t="shared" ref="K1335:K1337" si="1052">J1335*I1335</f>
        <v>0</v>
      </c>
      <c r="L1335" s="61">
        <f t="shared" ref="L1335:L1337" si="1053">K1335+H1335</f>
        <v>0</v>
      </c>
    </row>
    <row r="1336" spans="1:12" ht="15.75" customHeight="1" x14ac:dyDescent="0.25">
      <c r="A1336" s="33">
        <v>5</v>
      </c>
      <c r="B1336" s="125" t="s">
        <v>1954</v>
      </c>
      <c r="C1336" s="113">
        <v>1</v>
      </c>
      <c r="D1336" s="96">
        <v>0</v>
      </c>
      <c r="E1336" s="102">
        <f t="shared" si="1041"/>
        <v>1</v>
      </c>
      <c r="F1336" s="98" t="s">
        <v>53</v>
      </c>
      <c r="G1336" s="90"/>
      <c r="H1336" s="91">
        <f t="shared" si="1050"/>
        <v>0</v>
      </c>
      <c r="I1336" s="110">
        <f t="shared" si="1051"/>
        <v>123.52</v>
      </c>
      <c r="J1336" s="93"/>
      <c r="K1336" s="91">
        <f t="shared" si="1052"/>
        <v>0</v>
      </c>
      <c r="L1336" s="61">
        <f t="shared" si="1053"/>
        <v>0</v>
      </c>
    </row>
    <row r="1337" spans="1:12" ht="15.75" customHeight="1" x14ac:dyDescent="0.25">
      <c r="A1337" s="33">
        <v>6</v>
      </c>
      <c r="B1337" s="125" t="s">
        <v>1956</v>
      </c>
      <c r="C1337" s="113">
        <v>1</v>
      </c>
      <c r="D1337" s="96">
        <v>0</v>
      </c>
      <c r="E1337" s="102">
        <f t="shared" si="1041"/>
        <v>1</v>
      </c>
      <c r="F1337" s="98" t="s">
        <v>53</v>
      </c>
      <c r="G1337" s="90"/>
      <c r="H1337" s="91">
        <f t="shared" si="1050"/>
        <v>0</v>
      </c>
      <c r="I1337" s="110">
        <f t="shared" si="1051"/>
        <v>123.52</v>
      </c>
      <c r="J1337" s="93"/>
      <c r="K1337" s="91">
        <f t="shared" si="1052"/>
        <v>0</v>
      </c>
      <c r="L1337" s="61">
        <f t="shared" si="1053"/>
        <v>0</v>
      </c>
    </row>
    <row r="1338" spans="1:12" ht="15.75" customHeight="1" thickBot="1" x14ac:dyDescent="0.3">
      <c r="A1338" s="33"/>
      <c r="B1338" s="99"/>
      <c r="C1338" s="113"/>
      <c r="D1338" s="96"/>
      <c r="E1338" s="102"/>
      <c r="F1338" s="98"/>
      <c r="G1338" s="126"/>
      <c r="H1338" s="101"/>
      <c r="I1338" s="92"/>
      <c r="J1338" s="93"/>
      <c r="K1338" s="101"/>
      <c r="L1338" s="11"/>
    </row>
    <row r="1339" spans="1:12" ht="16.5" thickBot="1" x14ac:dyDescent="0.3">
      <c r="A1339" s="157" t="s">
        <v>16</v>
      </c>
      <c r="B1339" s="158"/>
      <c r="C1339" s="158"/>
      <c r="D1339" s="158"/>
      <c r="E1339" s="158"/>
      <c r="F1339" s="158"/>
      <c r="G1339" s="158"/>
      <c r="H1339" s="158"/>
      <c r="I1339" s="158"/>
      <c r="J1339" s="159"/>
      <c r="K1339" s="160">
        <f>SUM(H9:H1337)</f>
        <v>373259.95710770017</v>
      </c>
      <c r="L1339" s="161"/>
    </row>
    <row r="1340" spans="1:12" ht="16.5" thickBot="1" x14ac:dyDescent="0.3">
      <c r="A1340" s="157" t="s">
        <v>56</v>
      </c>
      <c r="B1340" s="158"/>
      <c r="C1340" s="158"/>
      <c r="D1340" s="158"/>
      <c r="E1340" s="158"/>
      <c r="F1340" s="158"/>
      <c r="G1340" s="158"/>
      <c r="H1340" s="158"/>
      <c r="I1340" s="158"/>
      <c r="J1340" s="159"/>
      <c r="K1340" s="160">
        <f>SUM(K9:K1337)</f>
        <v>2184536.6296120062</v>
      </c>
      <c r="L1340" s="161"/>
    </row>
    <row r="1341" spans="1:12" ht="16.5" thickBot="1" x14ac:dyDescent="0.3">
      <c r="A1341" s="157" t="s">
        <v>1959</v>
      </c>
      <c r="B1341" s="158"/>
      <c r="C1341" s="158"/>
      <c r="D1341" s="158"/>
      <c r="E1341" s="158"/>
      <c r="F1341" s="158"/>
      <c r="G1341" s="158"/>
      <c r="H1341" s="158"/>
      <c r="I1341" s="158"/>
      <c r="J1341" s="159"/>
      <c r="K1341" s="160">
        <f>SUM(J9:J1337)</f>
        <v>17699.404000000006</v>
      </c>
      <c r="L1341" s="161"/>
    </row>
    <row r="1342" spans="1:12" ht="16.5" thickBot="1" x14ac:dyDescent="0.3">
      <c r="A1342" s="157" t="s">
        <v>17</v>
      </c>
      <c r="B1342" s="158"/>
      <c r="C1342" s="158"/>
      <c r="D1342" s="158"/>
      <c r="E1342" s="158"/>
      <c r="F1342" s="158"/>
      <c r="G1342" s="158"/>
      <c r="H1342" s="158"/>
      <c r="I1342" s="158"/>
      <c r="J1342" s="159"/>
      <c r="K1342" s="160">
        <f>K1339+K1340</f>
        <v>2557796.5867197067</v>
      </c>
      <c r="L1342" s="161"/>
    </row>
    <row r="1343" spans="1:12" ht="16.5" thickBot="1" x14ac:dyDescent="0.3">
      <c r="A1343" s="157" t="s">
        <v>18</v>
      </c>
      <c r="B1343" s="158"/>
      <c r="C1343" s="158"/>
      <c r="D1343" s="158"/>
      <c r="E1343" s="158"/>
      <c r="F1343" s="158"/>
      <c r="G1343" s="158"/>
      <c r="H1343" s="158"/>
      <c r="I1343" s="158"/>
      <c r="J1343" s="25">
        <v>0.25</v>
      </c>
      <c r="K1343" s="160">
        <f>K1342*J1343</f>
        <v>639449.14667992666</v>
      </c>
      <c r="L1343" s="161"/>
    </row>
    <row r="1344" spans="1:12" ht="16.5" thickBot="1" x14ac:dyDescent="0.3">
      <c r="A1344" s="157" t="s">
        <v>19</v>
      </c>
      <c r="B1344" s="158"/>
      <c r="C1344" s="158"/>
      <c r="D1344" s="158"/>
      <c r="E1344" s="158"/>
      <c r="F1344" s="158"/>
      <c r="G1344" s="158"/>
      <c r="H1344" s="158"/>
      <c r="I1344" s="158"/>
      <c r="J1344" s="159"/>
      <c r="K1344" s="160">
        <f>K1343+K1342</f>
        <v>3197245.7333996333</v>
      </c>
      <c r="L1344" s="161"/>
    </row>
    <row r="1345" spans="1:12" ht="16.5" thickBot="1" x14ac:dyDescent="0.3">
      <c r="A1345" s="154" t="s">
        <v>8</v>
      </c>
      <c r="B1345" s="155"/>
      <c r="C1345" s="155"/>
      <c r="D1345" s="155"/>
      <c r="E1345" s="155"/>
      <c r="F1345" s="155"/>
      <c r="G1345" s="155"/>
      <c r="H1345" s="155"/>
      <c r="I1345" s="155"/>
      <c r="J1345" s="155"/>
      <c r="K1345" s="155"/>
      <c r="L1345" s="156"/>
    </row>
    <row r="1346" spans="1:12" ht="16.5" thickBot="1" x14ac:dyDescent="0.3">
      <c r="A1346" s="32" t="s">
        <v>9</v>
      </c>
      <c r="B1346" s="177" t="s">
        <v>10</v>
      </c>
      <c r="C1346" s="155"/>
      <c r="D1346" s="155"/>
      <c r="E1346" s="155"/>
      <c r="F1346" s="155"/>
      <c r="G1346" s="155"/>
      <c r="H1346" s="155"/>
      <c r="I1346" s="155"/>
      <c r="J1346" s="155"/>
      <c r="K1346" s="155"/>
      <c r="L1346" s="156"/>
    </row>
    <row r="1347" spans="1:12" x14ac:dyDescent="0.25">
      <c r="A1347" s="34">
        <v>1</v>
      </c>
      <c r="B1347" s="174" t="s">
        <v>50</v>
      </c>
      <c r="C1347" s="175"/>
      <c r="D1347" s="175"/>
      <c r="E1347" s="175"/>
      <c r="F1347" s="175"/>
      <c r="G1347" s="175"/>
      <c r="H1347" s="175"/>
      <c r="I1347" s="175"/>
      <c r="J1347" s="175"/>
      <c r="K1347" s="175"/>
      <c r="L1347" s="176"/>
    </row>
    <row r="1348" spans="1:12" x14ac:dyDescent="0.25">
      <c r="A1348" s="34">
        <v>2</v>
      </c>
      <c r="B1348" s="171" t="s">
        <v>1539</v>
      </c>
      <c r="C1348" s="172"/>
      <c r="D1348" s="172"/>
      <c r="E1348" s="172"/>
      <c r="F1348" s="172"/>
      <c r="G1348" s="172"/>
      <c r="H1348" s="172"/>
      <c r="I1348" s="172"/>
      <c r="J1348" s="172"/>
      <c r="K1348" s="172"/>
      <c r="L1348" s="173"/>
    </row>
    <row r="1349" spans="1:12" x14ac:dyDescent="0.25">
      <c r="A1349" s="34">
        <v>3</v>
      </c>
      <c r="B1349" s="171" t="s">
        <v>1540</v>
      </c>
      <c r="C1349" s="172"/>
      <c r="D1349" s="172"/>
      <c r="E1349" s="172"/>
      <c r="F1349" s="172"/>
      <c r="G1349" s="172"/>
      <c r="H1349" s="172"/>
      <c r="I1349" s="172"/>
      <c r="J1349" s="172"/>
      <c r="K1349" s="172"/>
      <c r="L1349" s="173"/>
    </row>
    <row r="1350" spans="1:12" x14ac:dyDescent="0.25">
      <c r="A1350" s="34">
        <v>4</v>
      </c>
      <c r="B1350" s="171" t="s">
        <v>51</v>
      </c>
      <c r="C1350" s="172"/>
      <c r="D1350" s="172"/>
      <c r="E1350" s="172"/>
      <c r="F1350" s="172"/>
      <c r="G1350" s="172"/>
      <c r="H1350" s="172"/>
      <c r="I1350" s="172"/>
      <c r="J1350" s="172"/>
      <c r="K1350" s="172"/>
      <c r="L1350" s="173"/>
    </row>
    <row r="1351" spans="1:12" x14ac:dyDescent="0.25">
      <c r="A1351" s="34">
        <v>5</v>
      </c>
      <c r="B1351" s="171" t="s">
        <v>52</v>
      </c>
      <c r="C1351" s="172"/>
      <c r="D1351" s="172"/>
      <c r="E1351" s="172"/>
      <c r="F1351" s="172"/>
      <c r="G1351" s="172"/>
      <c r="H1351" s="172"/>
      <c r="I1351" s="172"/>
      <c r="J1351" s="172"/>
      <c r="K1351" s="172"/>
      <c r="L1351" s="173"/>
    </row>
    <row r="1352" spans="1:12" x14ac:dyDescent="0.25">
      <c r="A1352" s="34">
        <v>6</v>
      </c>
      <c r="B1352" s="171" t="s">
        <v>67</v>
      </c>
      <c r="C1352" s="172"/>
      <c r="D1352" s="172"/>
      <c r="E1352" s="172"/>
      <c r="F1352" s="172"/>
      <c r="G1352" s="172"/>
      <c r="H1352" s="172"/>
      <c r="I1352" s="172"/>
      <c r="J1352" s="172"/>
      <c r="K1352" s="172"/>
      <c r="L1352" s="173"/>
    </row>
    <row r="1353" spans="1:12" x14ac:dyDescent="0.25">
      <c r="A1353" s="34">
        <v>7</v>
      </c>
      <c r="B1353" s="171" t="s">
        <v>1804</v>
      </c>
      <c r="C1353" s="172"/>
      <c r="D1353" s="172"/>
      <c r="E1353" s="172"/>
      <c r="F1353" s="172"/>
      <c r="G1353" s="172"/>
      <c r="H1353" s="172"/>
      <c r="I1353" s="172"/>
      <c r="J1353" s="172"/>
      <c r="K1353" s="172"/>
      <c r="L1353" s="173"/>
    </row>
    <row r="1354" spans="1:12" x14ac:dyDescent="0.25">
      <c r="A1354" s="34">
        <v>8</v>
      </c>
      <c r="B1354" s="171" t="s">
        <v>1805</v>
      </c>
      <c r="C1354" s="172"/>
      <c r="D1354" s="172"/>
      <c r="E1354" s="172"/>
      <c r="F1354" s="172"/>
      <c r="G1354" s="172"/>
      <c r="H1354" s="172"/>
      <c r="I1354" s="172"/>
      <c r="J1354" s="172"/>
      <c r="K1354" s="172"/>
      <c r="L1354" s="173"/>
    </row>
    <row r="1355" spans="1:12" x14ac:dyDescent="0.25">
      <c r="A1355" s="34">
        <v>9</v>
      </c>
      <c r="B1355" s="171" t="s">
        <v>1806</v>
      </c>
      <c r="C1355" s="172"/>
      <c r="D1355" s="172"/>
      <c r="E1355" s="172"/>
      <c r="F1355" s="172"/>
      <c r="G1355" s="172"/>
      <c r="H1355" s="172"/>
      <c r="I1355" s="172"/>
      <c r="J1355" s="172"/>
      <c r="K1355" s="172"/>
      <c r="L1355" s="173"/>
    </row>
    <row r="1356" spans="1:12" x14ac:dyDescent="0.25">
      <c r="A1356" s="34">
        <v>10</v>
      </c>
      <c r="B1356" s="171" t="s">
        <v>1807</v>
      </c>
      <c r="C1356" s="172"/>
      <c r="D1356" s="172"/>
      <c r="E1356" s="172"/>
      <c r="F1356" s="172"/>
      <c r="G1356" s="172"/>
      <c r="H1356" s="172"/>
      <c r="I1356" s="172"/>
      <c r="J1356" s="172"/>
      <c r="K1356" s="172"/>
      <c r="L1356" s="173"/>
    </row>
    <row r="1357" spans="1:12" x14ac:dyDescent="0.25">
      <c r="A1357" s="34">
        <v>11</v>
      </c>
      <c r="B1357" s="171" t="s">
        <v>1808</v>
      </c>
      <c r="C1357" s="172"/>
      <c r="D1357" s="172"/>
      <c r="E1357" s="172"/>
      <c r="F1357" s="172"/>
      <c r="G1357" s="172"/>
      <c r="H1357" s="172"/>
      <c r="I1357" s="172"/>
      <c r="J1357" s="172"/>
      <c r="K1357" s="172"/>
      <c r="L1357" s="173"/>
    </row>
    <row r="1358" spans="1:12" x14ac:dyDescent="0.25">
      <c r="A1358" s="34">
        <v>12</v>
      </c>
      <c r="B1358" s="174" t="s">
        <v>1809</v>
      </c>
      <c r="C1358" s="175"/>
      <c r="D1358" s="175"/>
      <c r="E1358" s="175"/>
      <c r="F1358" s="175"/>
      <c r="G1358" s="175"/>
      <c r="H1358" s="175"/>
      <c r="I1358" s="175"/>
      <c r="J1358" s="175"/>
      <c r="K1358" s="175"/>
      <c r="L1358" s="176"/>
    </row>
    <row r="1359" spans="1:12" x14ac:dyDescent="0.25">
      <c r="A1359" s="34">
        <v>13</v>
      </c>
      <c r="B1359" s="142" t="s">
        <v>1810</v>
      </c>
      <c r="C1359" s="143"/>
      <c r="D1359" s="143"/>
      <c r="E1359" s="143"/>
      <c r="F1359" s="143"/>
      <c r="G1359" s="143"/>
      <c r="H1359" s="143"/>
      <c r="I1359" s="143"/>
      <c r="J1359" s="143"/>
      <c r="K1359" s="143"/>
      <c r="L1359" s="144"/>
    </row>
    <row r="1360" spans="1:12" x14ac:dyDescent="0.25">
      <c r="A1360" s="34">
        <v>14</v>
      </c>
      <c r="B1360" s="142" t="s">
        <v>1811</v>
      </c>
      <c r="C1360" s="143"/>
      <c r="D1360" s="143"/>
      <c r="E1360" s="143"/>
      <c r="F1360" s="143"/>
      <c r="G1360" s="143"/>
      <c r="H1360" s="143"/>
      <c r="I1360" s="143"/>
      <c r="J1360" s="143"/>
      <c r="K1360" s="143"/>
      <c r="L1360" s="144"/>
    </row>
    <row r="1361" spans="1:12" x14ac:dyDescent="0.25">
      <c r="A1361" s="34">
        <v>15</v>
      </c>
      <c r="B1361" s="142" t="s">
        <v>1812</v>
      </c>
      <c r="C1361" s="143"/>
      <c r="D1361" s="143"/>
      <c r="E1361" s="143"/>
      <c r="F1361" s="143"/>
      <c r="G1361" s="143"/>
      <c r="H1361" s="143"/>
      <c r="I1361" s="143"/>
      <c r="J1361" s="143"/>
      <c r="K1361" s="143"/>
      <c r="L1361" s="144"/>
    </row>
    <row r="1362" spans="1:12" x14ac:dyDescent="0.25">
      <c r="A1362" s="34">
        <v>16</v>
      </c>
      <c r="B1362" s="142" t="s">
        <v>1813</v>
      </c>
      <c r="C1362" s="143"/>
      <c r="D1362" s="143"/>
      <c r="E1362" s="143"/>
      <c r="F1362" s="143"/>
      <c r="G1362" s="143"/>
      <c r="H1362" s="143"/>
      <c r="I1362" s="143"/>
      <c r="J1362" s="143"/>
      <c r="K1362" s="143"/>
      <c r="L1362" s="144"/>
    </row>
    <row r="1363" spans="1:12" x14ac:dyDescent="0.25">
      <c r="A1363" s="34">
        <v>17</v>
      </c>
      <c r="B1363" s="142" t="s">
        <v>1814</v>
      </c>
      <c r="C1363" s="143"/>
      <c r="D1363" s="143"/>
      <c r="E1363" s="143"/>
      <c r="F1363" s="143"/>
      <c r="G1363" s="143"/>
      <c r="H1363" s="143"/>
      <c r="I1363" s="143"/>
      <c r="J1363" s="143"/>
      <c r="K1363" s="143"/>
      <c r="L1363" s="144"/>
    </row>
    <row r="1364" spans="1:12" x14ac:dyDescent="0.25">
      <c r="A1364" s="34">
        <v>18</v>
      </c>
      <c r="B1364" s="142" t="s">
        <v>1815</v>
      </c>
      <c r="C1364" s="143"/>
      <c r="D1364" s="143"/>
      <c r="E1364" s="143"/>
      <c r="F1364" s="143"/>
      <c r="G1364" s="143"/>
      <c r="H1364" s="143"/>
      <c r="I1364" s="143"/>
      <c r="J1364" s="143"/>
      <c r="K1364" s="143"/>
      <c r="L1364" s="144"/>
    </row>
    <row r="1365" spans="1:12" x14ac:dyDescent="0.25">
      <c r="A1365" s="34">
        <v>19</v>
      </c>
      <c r="B1365" s="142" t="s">
        <v>1816</v>
      </c>
      <c r="C1365" s="143"/>
      <c r="D1365" s="143"/>
      <c r="E1365" s="143"/>
      <c r="F1365" s="143"/>
      <c r="G1365" s="143"/>
      <c r="H1365" s="143"/>
      <c r="I1365" s="143"/>
      <c r="J1365" s="143"/>
      <c r="K1365" s="143"/>
      <c r="L1365" s="144"/>
    </row>
    <row r="1366" spans="1:12" x14ac:dyDescent="0.25">
      <c r="A1366" s="34">
        <v>20</v>
      </c>
      <c r="B1366" s="142" t="s">
        <v>1817</v>
      </c>
      <c r="C1366" s="143"/>
      <c r="D1366" s="143"/>
      <c r="E1366" s="143"/>
      <c r="F1366" s="143"/>
      <c r="G1366" s="143"/>
      <c r="H1366" s="143"/>
      <c r="I1366" s="143"/>
      <c r="J1366" s="143"/>
      <c r="K1366" s="143"/>
      <c r="L1366" s="144"/>
    </row>
    <row r="1367" spans="1:12" x14ac:dyDescent="0.25">
      <c r="A1367" s="34">
        <v>21</v>
      </c>
      <c r="B1367" s="142" t="s">
        <v>1818</v>
      </c>
      <c r="C1367" s="143"/>
      <c r="D1367" s="143"/>
      <c r="E1367" s="143"/>
      <c r="F1367" s="143"/>
      <c r="G1367" s="143"/>
      <c r="H1367" s="143"/>
      <c r="I1367" s="143"/>
      <c r="J1367" s="143"/>
      <c r="K1367" s="143"/>
      <c r="L1367" s="144"/>
    </row>
    <row r="1368" spans="1:12" x14ac:dyDescent="0.25">
      <c r="A1368" s="34">
        <v>22</v>
      </c>
      <c r="B1368" s="142" t="s">
        <v>1819</v>
      </c>
      <c r="C1368" s="143"/>
      <c r="D1368" s="143"/>
      <c r="E1368" s="143"/>
      <c r="F1368" s="143"/>
      <c r="G1368" s="143"/>
      <c r="H1368" s="143"/>
      <c r="I1368" s="143"/>
      <c r="J1368" s="143"/>
      <c r="K1368" s="143"/>
      <c r="L1368" s="144"/>
    </row>
    <row r="1369" spans="1:12" x14ac:dyDescent="0.25">
      <c r="A1369" s="34">
        <v>23</v>
      </c>
      <c r="B1369" s="142" t="s">
        <v>1820</v>
      </c>
      <c r="C1369" s="143"/>
      <c r="D1369" s="143"/>
      <c r="E1369" s="143"/>
      <c r="F1369" s="143"/>
      <c r="G1369" s="143"/>
      <c r="H1369" s="143"/>
      <c r="I1369" s="143"/>
      <c r="J1369" s="143"/>
      <c r="K1369" s="143"/>
      <c r="L1369" s="144"/>
    </row>
    <row r="1370" spans="1:12" x14ac:dyDescent="0.25">
      <c r="A1370" s="34">
        <v>24</v>
      </c>
      <c r="B1370" s="142" t="s">
        <v>1821</v>
      </c>
      <c r="C1370" s="143"/>
      <c r="D1370" s="143"/>
      <c r="E1370" s="143"/>
      <c r="F1370" s="143"/>
      <c r="G1370" s="143"/>
      <c r="H1370" s="143"/>
      <c r="I1370" s="143"/>
      <c r="J1370" s="143"/>
      <c r="K1370" s="143"/>
      <c r="L1370" s="144"/>
    </row>
    <row r="1371" spans="1:12" x14ac:dyDescent="0.25">
      <c r="A1371" s="34">
        <v>25</v>
      </c>
      <c r="B1371" s="142" t="s">
        <v>1822</v>
      </c>
      <c r="C1371" s="143"/>
      <c r="D1371" s="143"/>
      <c r="E1371" s="143"/>
      <c r="F1371" s="143"/>
      <c r="G1371" s="143"/>
      <c r="H1371" s="143"/>
      <c r="I1371" s="143"/>
      <c r="J1371" s="143"/>
      <c r="K1371" s="143"/>
      <c r="L1371" s="144"/>
    </row>
    <row r="1372" spans="1:12" x14ac:dyDescent="0.25">
      <c r="A1372" s="34">
        <v>26</v>
      </c>
      <c r="B1372" s="142" t="s">
        <v>1823</v>
      </c>
      <c r="C1372" s="143"/>
      <c r="D1372" s="143"/>
      <c r="E1372" s="143"/>
      <c r="F1372" s="143"/>
      <c r="G1372" s="143"/>
      <c r="H1372" s="143"/>
      <c r="I1372" s="143"/>
      <c r="J1372" s="143"/>
      <c r="K1372" s="143"/>
      <c r="L1372" s="144"/>
    </row>
    <row r="1373" spans="1:12" x14ac:dyDescent="0.25">
      <c r="A1373" s="34">
        <v>27</v>
      </c>
      <c r="B1373" s="142" t="s">
        <v>1824</v>
      </c>
      <c r="C1373" s="143"/>
      <c r="D1373" s="143"/>
      <c r="E1373" s="143"/>
      <c r="F1373" s="143"/>
      <c r="G1373" s="143"/>
      <c r="H1373" s="143"/>
      <c r="I1373" s="143"/>
      <c r="J1373" s="143"/>
      <c r="K1373" s="143"/>
      <c r="L1373" s="144"/>
    </row>
    <row r="1374" spans="1:12" x14ac:dyDescent="0.25">
      <c r="A1374" s="34">
        <v>28</v>
      </c>
      <c r="B1374" s="142" t="s">
        <v>1825</v>
      </c>
      <c r="C1374" s="143"/>
      <c r="D1374" s="143"/>
      <c r="E1374" s="143"/>
      <c r="F1374" s="143"/>
      <c r="G1374" s="143"/>
      <c r="H1374" s="143"/>
      <c r="I1374" s="143"/>
      <c r="J1374" s="143"/>
      <c r="K1374" s="143"/>
      <c r="L1374" s="144"/>
    </row>
    <row r="1375" spans="1:12" x14ac:dyDescent="0.25">
      <c r="A1375" s="34">
        <v>29</v>
      </c>
      <c r="B1375" s="142" t="s">
        <v>1826</v>
      </c>
      <c r="C1375" s="143"/>
      <c r="D1375" s="143"/>
      <c r="E1375" s="143"/>
      <c r="F1375" s="143"/>
      <c r="G1375" s="143"/>
      <c r="H1375" s="143"/>
      <c r="I1375" s="143"/>
      <c r="J1375" s="143"/>
      <c r="K1375" s="143"/>
      <c r="L1375" s="144"/>
    </row>
    <row r="1376" spans="1:12" x14ac:dyDescent="0.25">
      <c r="A1376" s="34">
        <v>30</v>
      </c>
      <c r="B1376" s="142" t="s">
        <v>1827</v>
      </c>
      <c r="C1376" s="143"/>
      <c r="D1376" s="143"/>
      <c r="E1376" s="143"/>
      <c r="F1376" s="143"/>
      <c r="G1376" s="143"/>
      <c r="H1376" s="143"/>
      <c r="I1376" s="143"/>
      <c r="J1376" s="143"/>
      <c r="K1376" s="143"/>
      <c r="L1376" s="144"/>
    </row>
    <row r="1377" spans="1:12" x14ac:dyDescent="0.25">
      <c r="A1377" s="34">
        <v>31</v>
      </c>
      <c r="B1377" s="142" t="s">
        <v>1828</v>
      </c>
      <c r="C1377" s="143"/>
      <c r="D1377" s="143"/>
      <c r="E1377" s="143"/>
      <c r="F1377" s="143"/>
      <c r="G1377" s="143"/>
      <c r="H1377" s="143"/>
      <c r="I1377" s="143"/>
      <c r="J1377" s="143"/>
      <c r="K1377" s="143"/>
      <c r="L1377" s="144"/>
    </row>
    <row r="1378" spans="1:12" x14ac:dyDescent="0.25">
      <c r="A1378" s="34">
        <v>32</v>
      </c>
      <c r="B1378" s="142" t="s">
        <v>1829</v>
      </c>
      <c r="C1378" s="143"/>
      <c r="D1378" s="143"/>
      <c r="E1378" s="143"/>
      <c r="F1378" s="143"/>
      <c r="G1378" s="143"/>
      <c r="H1378" s="143"/>
      <c r="I1378" s="143"/>
      <c r="J1378" s="143"/>
      <c r="K1378" s="143"/>
      <c r="L1378" s="144"/>
    </row>
    <row r="1379" spans="1:12" x14ac:dyDescent="0.25">
      <c r="A1379" s="34">
        <v>33</v>
      </c>
      <c r="B1379" s="142" t="s">
        <v>1830</v>
      </c>
      <c r="C1379" s="143"/>
      <c r="D1379" s="143"/>
      <c r="E1379" s="143"/>
      <c r="F1379" s="143"/>
      <c r="G1379" s="143"/>
      <c r="H1379" s="143"/>
      <c r="I1379" s="143"/>
      <c r="J1379" s="143"/>
      <c r="K1379" s="143"/>
      <c r="L1379" s="144"/>
    </row>
    <row r="1380" spans="1:12" x14ac:dyDescent="0.25">
      <c r="A1380" s="34">
        <v>34</v>
      </c>
      <c r="B1380" s="142" t="s">
        <v>1831</v>
      </c>
      <c r="C1380" s="143"/>
      <c r="D1380" s="143"/>
      <c r="E1380" s="143"/>
      <c r="F1380" s="143"/>
      <c r="G1380" s="143"/>
      <c r="H1380" s="143"/>
      <c r="I1380" s="143"/>
      <c r="J1380" s="143"/>
      <c r="K1380" s="143"/>
      <c r="L1380" s="144"/>
    </row>
    <row r="1381" spans="1:12" x14ac:dyDescent="0.25">
      <c r="A1381" s="34">
        <v>35</v>
      </c>
      <c r="B1381" s="142" t="s">
        <v>1832</v>
      </c>
      <c r="C1381" s="143"/>
      <c r="D1381" s="143"/>
      <c r="E1381" s="143"/>
      <c r="F1381" s="143"/>
      <c r="G1381" s="143"/>
      <c r="H1381" s="143"/>
      <c r="I1381" s="143"/>
      <c r="J1381" s="143"/>
      <c r="K1381" s="143"/>
      <c r="L1381" s="144"/>
    </row>
    <row r="1382" spans="1:12" x14ac:dyDescent="0.25">
      <c r="A1382" s="34">
        <v>36</v>
      </c>
      <c r="B1382" s="142" t="s">
        <v>1833</v>
      </c>
      <c r="C1382" s="143"/>
      <c r="D1382" s="143"/>
      <c r="E1382" s="143"/>
      <c r="F1382" s="143"/>
      <c r="G1382" s="143"/>
      <c r="H1382" s="143"/>
      <c r="I1382" s="143"/>
      <c r="J1382" s="143"/>
      <c r="K1382" s="143"/>
      <c r="L1382" s="144"/>
    </row>
    <row r="1383" spans="1:12" x14ac:dyDescent="0.25">
      <c r="A1383" s="34">
        <v>37</v>
      </c>
      <c r="B1383" s="142" t="s">
        <v>1834</v>
      </c>
      <c r="C1383" s="143"/>
      <c r="D1383" s="143"/>
      <c r="E1383" s="143"/>
      <c r="F1383" s="143"/>
      <c r="G1383" s="143"/>
      <c r="H1383" s="143"/>
      <c r="I1383" s="143"/>
      <c r="J1383" s="143"/>
      <c r="K1383" s="143"/>
      <c r="L1383" s="144"/>
    </row>
    <row r="1384" spans="1:12" x14ac:dyDescent="0.25">
      <c r="A1384" s="34">
        <v>38</v>
      </c>
      <c r="B1384" s="142" t="s">
        <v>1787</v>
      </c>
      <c r="C1384" s="143"/>
      <c r="D1384" s="143"/>
      <c r="E1384" s="143"/>
      <c r="F1384" s="143"/>
      <c r="G1384" s="143"/>
      <c r="H1384" s="143"/>
      <c r="I1384" s="143"/>
      <c r="J1384" s="143"/>
      <c r="K1384" s="143"/>
      <c r="L1384" s="144"/>
    </row>
    <row r="1385" spans="1:12" x14ac:dyDescent="0.25">
      <c r="A1385" s="34">
        <v>39</v>
      </c>
      <c r="B1385" s="142" t="s">
        <v>1835</v>
      </c>
      <c r="C1385" s="143"/>
      <c r="D1385" s="143"/>
      <c r="E1385" s="143"/>
      <c r="F1385" s="143"/>
      <c r="G1385" s="143"/>
      <c r="H1385" s="143"/>
      <c r="I1385" s="143"/>
      <c r="J1385" s="143"/>
      <c r="K1385" s="143"/>
      <c r="L1385" s="144"/>
    </row>
    <row r="1386" spans="1:12" x14ac:dyDescent="0.25">
      <c r="A1386" s="34">
        <v>40</v>
      </c>
      <c r="B1386" s="142" t="s">
        <v>1836</v>
      </c>
      <c r="C1386" s="143"/>
      <c r="D1386" s="143"/>
      <c r="E1386" s="143"/>
      <c r="F1386" s="143"/>
      <c r="G1386" s="143"/>
      <c r="H1386" s="143"/>
      <c r="I1386" s="143"/>
      <c r="J1386" s="143"/>
      <c r="K1386" s="143"/>
      <c r="L1386" s="144"/>
    </row>
    <row r="1387" spans="1:12" x14ac:dyDescent="0.25">
      <c r="A1387" s="34">
        <v>41</v>
      </c>
      <c r="B1387" s="142" t="s">
        <v>1837</v>
      </c>
      <c r="C1387" s="143"/>
      <c r="D1387" s="143"/>
      <c r="E1387" s="143"/>
      <c r="F1387" s="143"/>
      <c r="G1387" s="143"/>
      <c r="H1387" s="143"/>
      <c r="I1387" s="143"/>
      <c r="J1387" s="143"/>
      <c r="K1387" s="143"/>
      <c r="L1387" s="144"/>
    </row>
    <row r="1388" spans="1:12" x14ac:dyDescent="0.25">
      <c r="A1388" s="34">
        <v>42</v>
      </c>
      <c r="B1388" s="142" t="s">
        <v>1838</v>
      </c>
      <c r="C1388" s="143"/>
      <c r="D1388" s="143"/>
      <c r="E1388" s="143"/>
      <c r="F1388" s="143"/>
      <c r="G1388" s="143"/>
      <c r="H1388" s="143"/>
      <c r="I1388" s="143"/>
      <c r="J1388" s="143"/>
      <c r="K1388" s="143"/>
      <c r="L1388" s="144"/>
    </row>
    <row r="1389" spans="1:12" x14ac:dyDescent="0.25">
      <c r="A1389" s="34">
        <v>43</v>
      </c>
      <c r="B1389" s="142" t="s">
        <v>1839</v>
      </c>
      <c r="C1389" s="143"/>
      <c r="D1389" s="143"/>
      <c r="E1389" s="143"/>
      <c r="F1389" s="143"/>
      <c r="G1389" s="143"/>
      <c r="H1389" s="143"/>
      <c r="I1389" s="143"/>
      <c r="J1389" s="143"/>
      <c r="K1389" s="143"/>
      <c r="L1389" s="144"/>
    </row>
    <row r="1390" spans="1:12" x14ac:dyDescent="0.25">
      <c r="A1390" s="34">
        <v>44</v>
      </c>
      <c r="B1390" s="142" t="s">
        <v>1840</v>
      </c>
      <c r="C1390" s="143"/>
      <c r="D1390" s="143"/>
      <c r="E1390" s="143"/>
      <c r="F1390" s="143"/>
      <c r="G1390" s="143"/>
      <c r="H1390" s="143"/>
      <c r="I1390" s="143"/>
      <c r="J1390" s="143"/>
      <c r="K1390" s="143"/>
      <c r="L1390" s="144"/>
    </row>
    <row r="1391" spans="1:12" x14ac:dyDescent="0.25">
      <c r="A1391" s="34">
        <v>45</v>
      </c>
      <c r="B1391" s="142" t="s">
        <v>1841</v>
      </c>
      <c r="C1391" s="143"/>
      <c r="D1391" s="143"/>
      <c r="E1391" s="143"/>
      <c r="F1391" s="143"/>
      <c r="G1391" s="143"/>
      <c r="H1391" s="143"/>
      <c r="I1391" s="143"/>
      <c r="J1391" s="143"/>
      <c r="K1391" s="143"/>
      <c r="L1391" s="144"/>
    </row>
    <row r="1392" spans="1:12" x14ac:dyDescent="0.25">
      <c r="A1392" s="34">
        <v>46</v>
      </c>
      <c r="B1392" s="142" t="s">
        <v>1842</v>
      </c>
      <c r="C1392" s="143"/>
      <c r="D1392" s="143"/>
      <c r="E1392" s="143"/>
      <c r="F1392" s="143"/>
      <c r="G1392" s="143"/>
      <c r="H1392" s="143"/>
      <c r="I1392" s="143"/>
      <c r="J1392" s="143"/>
      <c r="K1392" s="143"/>
      <c r="L1392" s="144"/>
    </row>
    <row r="1393" spans="1:12" x14ac:dyDescent="0.25">
      <c r="A1393" s="34">
        <v>47</v>
      </c>
      <c r="B1393" s="142" t="s">
        <v>1843</v>
      </c>
      <c r="C1393" s="143"/>
      <c r="D1393" s="143"/>
      <c r="E1393" s="143"/>
      <c r="F1393" s="143"/>
      <c r="G1393" s="143"/>
      <c r="H1393" s="143"/>
      <c r="I1393" s="143"/>
      <c r="J1393" s="143"/>
      <c r="K1393" s="143"/>
      <c r="L1393" s="144"/>
    </row>
    <row r="1394" spans="1:12" x14ac:dyDescent="0.25">
      <c r="A1394" s="34">
        <v>48</v>
      </c>
      <c r="B1394" s="142" t="s">
        <v>1844</v>
      </c>
      <c r="C1394" s="143"/>
      <c r="D1394" s="143"/>
      <c r="E1394" s="143"/>
      <c r="F1394" s="143"/>
      <c r="G1394" s="143"/>
      <c r="H1394" s="143"/>
      <c r="I1394" s="143"/>
      <c r="J1394" s="143"/>
      <c r="K1394" s="143"/>
      <c r="L1394" s="144"/>
    </row>
    <row r="1395" spans="1:12" x14ac:dyDescent="0.25">
      <c r="A1395" s="34">
        <v>49</v>
      </c>
      <c r="B1395" s="142" t="s">
        <v>49</v>
      </c>
      <c r="C1395" s="143"/>
      <c r="D1395" s="143"/>
      <c r="E1395" s="143"/>
      <c r="F1395" s="143"/>
      <c r="G1395" s="143"/>
      <c r="H1395" s="143"/>
      <c r="I1395" s="143"/>
      <c r="J1395" s="143"/>
      <c r="K1395" s="143"/>
      <c r="L1395" s="144"/>
    </row>
    <row r="1396" spans="1:12" x14ac:dyDescent="0.25">
      <c r="A1396" s="34">
        <v>50</v>
      </c>
      <c r="B1396" s="142" t="s">
        <v>68</v>
      </c>
      <c r="C1396" s="143"/>
      <c r="D1396" s="143"/>
      <c r="E1396" s="143"/>
      <c r="F1396" s="143"/>
      <c r="G1396" s="143"/>
      <c r="H1396" s="143"/>
      <c r="I1396" s="143"/>
      <c r="J1396" s="143"/>
      <c r="K1396" s="143"/>
      <c r="L1396" s="144"/>
    </row>
    <row r="1397" spans="1:12" x14ac:dyDescent="0.25">
      <c r="A1397" s="34">
        <v>51</v>
      </c>
      <c r="B1397" s="142" t="s">
        <v>1541</v>
      </c>
      <c r="C1397" s="143"/>
      <c r="D1397" s="143"/>
      <c r="E1397" s="143"/>
      <c r="F1397" s="143"/>
      <c r="G1397" s="143"/>
      <c r="H1397" s="143"/>
      <c r="I1397" s="143"/>
      <c r="J1397" s="143"/>
      <c r="K1397" s="143"/>
      <c r="L1397" s="144"/>
    </row>
    <row r="1398" spans="1:12" x14ac:dyDescent="0.25">
      <c r="A1398" s="34">
        <v>52</v>
      </c>
      <c r="B1398" s="142" t="s">
        <v>46</v>
      </c>
      <c r="C1398" s="143"/>
      <c r="D1398" s="143"/>
      <c r="E1398" s="143"/>
      <c r="F1398" s="143"/>
      <c r="G1398" s="143"/>
      <c r="H1398" s="143"/>
      <c r="I1398" s="143"/>
      <c r="J1398" s="143"/>
      <c r="K1398" s="143"/>
      <c r="L1398" s="144"/>
    </row>
    <row r="1399" spans="1:12" x14ac:dyDescent="0.25">
      <c r="A1399" s="34">
        <v>53</v>
      </c>
      <c r="B1399" s="142" t="s">
        <v>47</v>
      </c>
      <c r="C1399" s="143"/>
      <c r="D1399" s="143"/>
      <c r="E1399" s="143"/>
      <c r="F1399" s="143"/>
      <c r="G1399" s="143"/>
      <c r="H1399" s="143"/>
      <c r="I1399" s="143"/>
      <c r="J1399" s="143"/>
      <c r="K1399" s="143"/>
      <c r="L1399" s="144"/>
    </row>
    <row r="1400" spans="1:12" x14ac:dyDescent="0.25">
      <c r="A1400" s="34">
        <v>54</v>
      </c>
      <c r="B1400" s="142" t="s">
        <v>48</v>
      </c>
      <c r="C1400" s="143"/>
      <c r="D1400" s="143"/>
      <c r="E1400" s="143"/>
      <c r="F1400" s="143"/>
      <c r="G1400" s="143"/>
      <c r="H1400" s="143"/>
      <c r="I1400" s="143"/>
      <c r="J1400" s="143"/>
      <c r="K1400" s="143"/>
      <c r="L1400" s="144"/>
    </row>
    <row r="1401" spans="1:12" x14ac:dyDescent="0.25">
      <c r="A1401" s="34">
        <v>55</v>
      </c>
      <c r="B1401" s="142" t="s">
        <v>1958</v>
      </c>
      <c r="C1401" s="143"/>
      <c r="D1401" s="143"/>
      <c r="E1401" s="143"/>
      <c r="F1401" s="143"/>
      <c r="G1401" s="143"/>
      <c r="H1401" s="143"/>
      <c r="I1401" s="143"/>
      <c r="J1401" s="143"/>
      <c r="K1401" s="143"/>
      <c r="L1401" s="144"/>
    </row>
    <row r="1402" spans="1:12" x14ac:dyDescent="0.25">
      <c r="A1402" s="34">
        <v>56</v>
      </c>
      <c r="B1402" s="142" t="s">
        <v>1802</v>
      </c>
      <c r="C1402" s="143"/>
      <c r="D1402" s="143"/>
      <c r="E1402" s="143"/>
      <c r="F1402" s="143"/>
      <c r="G1402" s="143"/>
      <c r="H1402" s="143"/>
      <c r="I1402" s="143"/>
      <c r="J1402" s="143"/>
      <c r="K1402" s="143"/>
      <c r="L1402" s="144"/>
    </row>
    <row r="1403" spans="1:12" ht="16.5" thickBot="1" x14ac:dyDescent="0.3">
      <c r="A1403" s="127"/>
      <c r="B1403" s="168"/>
      <c r="C1403" s="169"/>
      <c r="D1403" s="169"/>
      <c r="E1403" s="169"/>
      <c r="F1403" s="169"/>
      <c r="G1403" s="169"/>
      <c r="H1403" s="169"/>
      <c r="I1403" s="169"/>
      <c r="J1403" s="169"/>
      <c r="K1403" s="169"/>
      <c r="L1403" s="170"/>
    </row>
  </sheetData>
  <sortState ref="B162:C165">
    <sortCondition ref="B162"/>
  </sortState>
  <mergeCells count="201">
    <mergeCell ref="K1341:L1341"/>
    <mergeCell ref="J3:K3"/>
    <mergeCell ref="J2:K2"/>
    <mergeCell ref="B1363:L1363"/>
    <mergeCell ref="A1048:B1048"/>
    <mergeCell ref="A1286:B1286"/>
    <mergeCell ref="B1349:L1349"/>
    <mergeCell ref="B1348:L1348"/>
    <mergeCell ref="A1295:B1295"/>
    <mergeCell ref="B1346:L1346"/>
    <mergeCell ref="A1327:B1327"/>
    <mergeCell ref="A1298:B1298"/>
    <mergeCell ref="A1302:B1302"/>
    <mergeCell ref="A1306:B1306"/>
    <mergeCell ref="A1158:B1158"/>
    <mergeCell ref="A1159:B1159"/>
    <mergeCell ref="A1165:B1165"/>
    <mergeCell ref="A1198:B1198"/>
    <mergeCell ref="A1201:B1201"/>
    <mergeCell ref="A1202:B1202"/>
    <mergeCell ref="A1184:B1184"/>
    <mergeCell ref="A1185:B1185"/>
    <mergeCell ref="A1188:B1188"/>
    <mergeCell ref="A1189:B1189"/>
    <mergeCell ref="A1193:B1193"/>
    <mergeCell ref="A1166:B1166"/>
    <mergeCell ref="B1355:L1355"/>
    <mergeCell ref="B1356:L1356"/>
    <mergeCell ref="B1359:L1359"/>
    <mergeCell ref="B1347:L1347"/>
    <mergeCell ref="B1350:L1350"/>
    <mergeCell ref="B1357:L1357"/>
    <mergeCell ref="B1352:L1352"/>
    <mergeCell ref="B1354:L1354"/>
    <mergeCell ref="B1353:L1353"/>
    <mergeCell ref="B1351:L1351"/>
    <mergeCell ref="B1358:L1358"/>
    <mergeCell ref="A1267:B1267"/>
    <mergeCell ref="A1271:B1271"/>
    <mergeCell ref="A1272:B1272"/>
    <mergeCell ref="A1217:B1217"/>
    <mergeCell ref="A1230:B1230"/>
    <mergeCell ref="A1231:B1231"/>
    <mergeCell ref="A1244:B1244"/>
    <mergeCell ref="A1245:B1245"/>
    <mergeCell ref="A1206:B1206"/>
    <mergeCell ref="A1207:B1207"/>
    <mergeCell ref="A1211:B1211"/>
    <mergeCell ref="A1341:J1341"/>
    <mergeCell ref="B1400:L1400"/>
    <mergeCell ref="B1360:L1360"/>
    <mergeCell ref="B1401:L1401"/>
    <mergeCell ref="B1395:L1395"/>
    <mergeCell ref="B1399:L1399"/>
    <mergeCell ref="B1398:L1398"/>
    <mergeCell ref="B1403:L1403"/>
    <mergeCell ref="B1396:L1396"/>
    <mergeCell ref="B1397:L1397"/>
    <mergeCell ref="B1385:L1385"/>
    <mergeCell ref="B1393:L1393"/>
    <mergeCell ref="B1394:L1394"/>
    <mergeCell ref="B1369:L1369"/>
    <mergeCell ref="B1370:L1370"/>
    <mergeCell ref="B1371:L1371"/>
    <mergeCell ref="B1372:L1372"/>
    <mergeCell ref="B1373:L1373"/>
    <mergeCell ref="B1374:L1374"/>
    <mergeCell ref="B1375:L1375"/>
    <mergeCell ref="B1376:L1376"/>
    <mergeCell ref="B1361:L1361"/>
    <mergeCell ref="B1362:L1362"/>
    <mergeCell ref="B1402:L1402"/>
    <mergeCell ref="A160:B160"/>
    <mergeCell ref="A186:B186"/>
    <mergeCell ref="A171:B171"/>
    <mergeCell ref="A175:B175"/>
    <mergeCell ref="A178:B178"/>
    <mergeCell ref="A208:B208"/>
    <mergeCell ref="A191:B191"/>
    <mergeCell ref="A194:B194"/>
    <mergeCell ref="A203:B203"/>
    <mergeCell ref="A199:B199"/>
    <mergeCell ref="A871:B871"/>
    <mergeCell ref="A967:B967"/>
    <mergeCell ref="A946:B946"/>
    <mergeCell ref="A953:B953"/>
    <mergeCell ref="C2:C3"/>
    <mergeCell ref="A1345:L1345"/>
    <mergeCell ref="A1344:J1344"/>
    <mergeCell ref="K1344:L1344"/>
    <mergeCell ref="A1342:J1342"/>
    <mergeCell ref="K1342:L1342"/>
    <mergeCell ref="A1343:I1343"/>
    <mergeCell ref="K1343:L1343"/>
    <mergeCell ref="J4:K4"/>
    <mergeCell ref="A1339:J1339"/>
    <mergeCell ref="K1339:L1339"/>
    <mergeCell ref="A1340:J1340"/>
    <mergeCell ref="K1340:L1340"/>
    <mergeCell ref="A6:B6"/>
    <mergeCell ref="A1331:B1331"/>
    <mergeCell ref="A168:B168"/>
    <mergeCell ref="A7:B7"/>
    <mergeCell ref="A8:B8"/>
    <mergeCell ref="A16:B16"/>
    <mergeCell ref="A322:B322"/>
    <mergeCell ref="A777:B777"/>
    <mergeCell ref="A812:B812"/>
    <mergeCell ref="A318:B318"/>
    <mergeCell ref="A360:B360"/>
    <mergeCell ref="A534:B534"/>
    <mergeCell ref="A750:B750"/>
    <mergeCell ref="A758:B758"/>
    <mergeCell ref="A827:B827"/>
    <mergeCell ref="A862:B862"/>
    <mergeCell ref="A346:B346"/>
    <mergeCell ref="A217:B217"/>
    <mergeCell ref="A224:B224"/>
    <mergeCell ref="A306:B306"/>
    <mergeCell ref="A769:B769"/>
    <mergeCell ref="A334:B334"/>
    <mergeCell ref="A353:B353"/>
    <mergeCell ref="A497:B497"/>
    <mergeCell ref="A504:B504"/>
    <mergeCell ref="A227:B227"/>
    <mergeCell ref="A975:B975"/>
    <mergeCell ref="A988:B988"/>
    <mergeCell ref="A989:B989"/>
    <mergeCell ref="A1004:B1004"/>
    <mergeCell ref="A1152:B1152"/>
    <mergeCell ref="A1153:B1153"/>
    <mergeCell ref="A1129:B1129"/>
    <mergeCell ref="A1135:B1135"/>
    <mergeCell ref="A1136:B1136"/>
    <mergeCell ref="A1142:B1142"/>
    <mergeCell ref="A1147:B1147"/>
    <mergeCell ref="A1028:B1028"/>
    <mergeCell ref="A1041:B1041"/>
    <mergeCell ref="A212:B212"/>
    <mergeCell ref="A979:B979"/>
    <mergeCell ref="A1059:B1059"/>
    <mergeCell ref="A1132:B1132"/>
    <mergeCell ref="A900:B900"/>
    <mergeCell ref="A489:B489"/>
    <mergeCell ref="A482:B482"/>
    <mergeCell ref="A521:B521"/>
    <mergeCell ref="A762:B762"/>
    <mergeCell ref="A1082:B1082"/>
    <mergeCell ref="A1106:B1106"/>
    <mergeCell ref="A1122:B1122"/>
    <mergeCell ref="A1123:B1123"/>
    <mergeCell ref="A1128:B1128"/>
    <mergeCell ref="A1042:B1042"/>
    <mergeCell ref="A1054:B1054"/>
    <mergeCell ref="A1055:B1055"/>
    <mergeCell ref="A1067:B1067"/>
    <mergeCell ref="A1068:B1068"/>
    <mergeCell ref="A956:B956"/>
    <mergeCell ref="A906:B906"/>
    <mergeCell ref="A960:B960"/>
    <mergeCell ref="A961:B961"/>
    <mergeCell ref="A528:B528"/>
    <mergeCell ref="A891:B891"/>
    <mergeCell ref="A937:B937"/>
    <mergeCell ref="A903:B903"/>
    <mergeCell ref="B1364:L1364"/>
    <mergeCell ref="B1365:L1365"/>
    <mergeCell ref="B1366:L1366"/>
    <mergeCell ref="B1367:L1367"/>
    <mergeCell ref="B1368:L1368"/>
    <mergeCell ref="A1212:B1212"/>
    <mergeCell ref="A1216:B1216"/>
    <mergeCell ref="A1194:B1194"/>
    <mergeCell ref="A1197:B1197"/>
    <mergeCell ref="A1171:B1171"/>
    <mergeCell ref="A1176:B1176"/>
    <mergeCell ref="A1180:B1180"/>
    <mergeCell ref="A1181:B1181"/>
    <mergeCell ref="A1276:B1276"/>
    <mergeCell ref="A1277:B1277"/>
    <mergeCell ref="A1282:B1282"/>
    <mergeCell ref="A1289:B1289"/>
    <mergeCell ref="A1162:B1162"/>
    <mergeCell ref="A1257:B1257"/>
    <mergeCell ref="A1266:B1266"/>
    <mergeCell ref="A974:B974"/>
    <mergeCell ref="B1387:L1387"/>
    <mergeCell ref="B1388:L1388"/>
    <mergeCell ref="B1389:L1389"/>
    <mergeCell ref="B1390:L1390"/>
    <mergeCell ref="B1391:L1391"/>
    <mergeCell ref="B1392:L1392"/>
    <mergeCell ref="B1377:L1377"/>
    <mergeCell ref="B1378:L1378"/>
    <mergeCell ref="B1379:L1379"/>
    <mergeCell ref="B1380:L1380"/>
    <mergeCell ref="B1381:L1381"/>
    <mergeCell ref="B1382:L1382"/>
    <mergeCell ref="B1383:L1383"/>
    <mergeCell ref="B1384:L1384"/>
    <mergeCell ref="B1386:L1386"/>
  </mergeCells>
  <phoneticPr fontId="26" type="noConversion"/>
  <printOptions horizontalCentered="1" verticalCentered="1"/>
  <pageMargins left="0.7" right="0.7" top="0.75" bottom="0.75" header="0.3" footer="0.3"/>
  <pageSetup scale="56" fitToHeight="0" orientation="portrait" r:id="rId1"/>
  <rowBreaks count="2" manualBreakCount="2">
    <brk id="222" max="16383" man="1"/>
    <brk id="50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5"/>
  <sheetViews>
    <sheetView view="pageBreakPreview" topLeftCell="A13" zoomScale="90" zoomScaleNormal="90" zoomScaleSheetLayoutView="90" workbookViewId="0">
      <selection activeCell="B9" sqref="B9"/>
    </sheetView>
  </sheetViews>
  <sheetFormatPr defaultColWidth="8.6640625" defaultRowHeight="15.75" x14ac:dyDescent="0.25"/>
  <cols>
    <col min="1" max="1" width="4.44140625" style="1" customWidth="1"/>
    <col min="2" max="2" width="55.21875" style="1" customWidth="1"/>
    <col min="3" max="3" width="8.21875" style="2" bestFit="1" customWidth="1"/>
    <col min="4" max="4" width="8.6640625" style="1" customWidth="1"/>
    <col min="5" max="5" width="8.21875" style="2" bestFit="1" customWidth="1"/>
    <col min="6" max="6" width="4.77734375" style="1" customWidth="1"/>
    <col min="7" max="7" width="8.33203125" style="1" customWidth="1"/>
    <col min="8" max="8" width="8.21875" style="1" bestFit="1" customWidth="1"/>
    <col min="9" max="9" width="5.77734375" style="1" bestFit="1" customWidth="1"/>
    <col min="10" max="10" width="6.21875" style="1" bestFit="1" customWidth="1"/>
    <col min="11" max="11" width="8.33203125" style="1" customWidth="1"/>
    <col min="12" max="12" width="8.109375" style="1" bestFit="1" customWidth="1"/>
    <col min="13" max="16384" width="8.6640625" style="1"/>
  </cols>
  <sheetData>
    <row r="1" spans="1:12" ht="15.6" customHeight="1" x14ac:dyDescent="0.25">
      <c r="A1" s="40"/>
      <c r="C1" s="41" t="s">
        <v>3</v>
      </c>
      <c r="D1" s="41"/>
    </row>
    <row r="2" spans="1:12" ht="15.6" customHeight="1" x14ac:dyDescent="0.25">
      <c r="A2" s="42"/>
      <c r="C2" s="178" t="s">
        <v>4</v>
      </c>
      <c r="D2" s="83"/>
      <c r="F2" s="43"/>
      <c r="I2" s="44"/>
    </row>
    <row r="3" spans="1:12" ht="15.6" customHeight="1" thickBot="1" x14ac:dyDescent="0.3">
      <c r="A3" s="42"/>
      <c r="C3" s="178"/>
      <c r="D3" s="45"/>
      <c r="F3" s="43"/>
      <c r="G3" s="1" t="s">
        <v>20</v>
      </c>
      <c r="I3" s="44"/>
    </row>
    <row r="4" spans="1:12" ht="15.6" customHeight="1" thickBot="1" x14ac:dyDescent="0.3">
      <c r="A4" s="103"/>
      <c r="C4" s="45" t="s">
        <v>7</v>
      </c>
      <c r="D4" s="46"/>
      <c r="J4" s="162" t="s">
        <v>36</v>
      </c>
      <c r="K4" s="163"/>
      <c r="L4" s="89">
        <v>123.52</v>
      </c>
    </row>
    <row r="5" spans="1:12" ht="41.1" customHeight="1" thickBot="1" x14ac:dyDescent="0.3">
      <c r="A5" s="3" t="s">
        <v>11</v>
      </c>
      <c r="B5" s="4" t="s">
        <v>0</v>
      </c>
      <c r="C5" s="4" t="s">
        <v>1</v>
      </c>
      <c r="D5" s="3" t="s">
        <v>12</v>
      </c>
      <c r="E5" s="3" t="s">
        <v>2</v>
      </c>
      <c r="F5" s="3" t="s">
        <v>13</v>
      </c>
      <c r="G5" s="3" t="s">
        <v>14</v>
      </c>
      <c r="H5" s="128" t="s">
        <v>15</v>
      </c>
      <c r="I5" s="128" t="s">
        <v>54</v>
      </c>
      <c r="J5" s="128" t="s">
        <v>37</v>
      </c>
      <c r="K5" s="128" t="s">
        <v>55</v>
      </c>
      <c r="L5" s="3" t="s">
        <v>41</v>
      </c>
    </row>
    <row r="6" spans="1:12" s="5" customFormat="1" ht="15.75" customHeight="1" thickBot="1" x14ac:dyDescent="0.3">
      <c r="A6" s="164" t="s">
        <v>31</v>
      </c>
      <c r="B6" s="165"/>
      <c r="C6" s="26"/>
      <c r="D6" s="27"/>
      <c r="E6" s="27"/>
      <c r="F6" s="27"/>
      <c r="G6" s="27"/>
      <c r="H6" s="27"/>
      <c r="I6" s="27"/>
      <c r="J6" s="27"/>
      <c r="K6" s="27"/>
      <c r="L6" s="28"/>
    </row>
    <row r="7" spans="1:12" ht="16.5" thickBot="1" x14ac:dyDescent="0.3">
      <c r="A7" s="145" t="s">
        <v>1855</v>
      </c>
      <c r="B7" s="146"/>
      <c r="C7" s="111"/>
      <c r="D7" s="96"/>
      <c r="E7" s="102"/>
      <c r="F7" s="98"/>
      <c r="G7" s="90"/>
      <c r="H7" s="91"/>
      <c r="I7" s="110"/>
      <c r="J7" s="93"/>
      <c r="K7" s="91"/>
      <c r="L7" s="61"/>
    </row>
    <row r="8" spans="1:12" ht="60" x14ac:dyDescent="0.25">
      <c r="A8" s="19">
        <v>1</v>
      </c>
      <c r="B8" s="55" t="s">
        <v>1960</v>
      </c>
      <c r="C8" s="111">
        <v>1</v>
      </c>
      <c r="D8" s="96">
        <v>0</v>
      </c>
      <c r="E8" s="102">
        <f t="shared" ref="E8:E15" si="0">C8*(1+D8)</f>
        <v>1</v>
      </c>
      <c r="F8" s="98" t="s">
        <v>5</v>
      </c>
      <c r="G8" s="106"/>
      <c r="H8" s="91">
        <f t="shared" ref="H8" si="1">G8*E8</f>
        <v>0</v>
      </c>
      <c r="I8" s="110">
        <f t="shared" ref="I8" si="2">L$4</f>
        <v>123.52</v>
      </c>
      <c r="J8" s="93">
        <f>E8*6</f>
        <v>6</v>
      </c>
      <c r="K8" s="91">
        <f t="shared" ref="K8" si="3">J8*I8</f>
        <v>741.12</v>
      </c>
      <c r="L8" s="61">
        <f t="shared" ref="L8" si="4">K8+H8</f>
        <v>741.12</v>
      </c>
    </row>
    <row r="9" spans="1:12" ht="60" x14ac:dyDescent="0.25">
      <c r="A9" s="19">
        <v>2</v>
      </c>
      <c r="B9" s="55" t="s">
        <v>1961</v>
      </c>
      <c r="C9" s="111">
        <v>1</v>
      </c>
      <c r="D9" s="96">
        <v>0</v>
      </c>
      <c r="E9" s="102">
        <f t="shared" si="0"/>
        <v>1</v>
      </c>
      <c r="F9" s="98" t="s">
        <v>5</v>
      </c>
      <c r="G9" s="106"/>
      <c r="H9" s="91">
        <f t="shared" ref="H9:H15" si="5">G9*E9</f>
        <v>0</v>
      </c>
      <c r="I9" s="110">
        <f t="shared" ref="I9:I15" si="6">L$4</f>
        <v>123.52</v>
      </c>
      <c r="J9" s="93">
        <f t="shared" ref="J9:J14" si="7">E9*6</f>
        <v>6</v>
      </c>
      <c r="K9" s="91">
        <f t="shared" ref="K9:K15" si="8">J9*I9</f>
        <v>741.12</v>
      </c>
      <c r="L9" s="61">
        <f t="shared" ref="L9:L15" si="9">K9+H9</f>
        <v>741.12</v>
      </c>
    </row>
    <row r="10" spans="1:12" ht="60" x14ac:dyDescent="0.25">
      <c r="A10" s="19">
        <v>3</v>
      </c>
      <c r="B10" s="55" t="s">
        <v>1962</v>
      </c>
      <c r="C10" s="111">
        <v>1</v>
      </c>
      <c r="D10" s="96">
        <v>0</v>
      </c>
      <c r="E10" s="102">
        <f t="shared" si="0"/>
        <v>1</v>
      </c>
      <c r="F10" s="98" t="s">
        <v>5</v>
      </c>
      <c r="G10" s="106"/>
      <c r="H10" s="91">
        <f t="shared" si="5"/>
        <v>0</v>
      </c>
      <c r="I10" s="110">
        <f t="shared" si="6"/>
        <v>123.52</v>
      </c>
      <c r="J10" s="93">
        <f t="shared" si="7"/>
        <v>6</v>
      </c>
      <c r="K10" s="91">
        <f t="shared" si="8"/>
        <v>741.12</v>
      </c>
      <c r="L10" s="61">
        <f t="shared" si="9"/>
        <v>741.12</v>
      </c>
    </row>
    <row r="11" spans="1:12" ht="60" x14ac:dyDescent="0.25">
      <c r="A11" s="19">
        <v>4</v>
      </c>
      <c r="B11" s="55" t="s">
        <v>1963</v>
      </c>
      <c r="C11" s="111">
        <v>1</v>
      </c>
      <c r="D11" s="96">
        <v>0</v>
      </c>
      <c r="E11" s="102">
        <f t="shared" si="0"/>
        <v>1</v>
      </c>
      <c r="F11" s="98" t="s">
        <v>5</v>
      </c>
      <c r="G11" s="106"/>
      <c r="H11" s="91">
        <f t="shared" si="5"/>
        <v>0</v>
      </c>
      <c r="I11" s="110">
        <f t="shared" si="6"/>
        <v>123.52</v>
      </c>
      <c r="J11" s="93">
        <f t="shared" si="7"/>
        <v>6</v>
      </c>
      <c r="K11" s="91">
        <f t="shared" si="8"/>
        <v>741.12</v>
      </c>
      <c r="L11" s="61">
        <f t="shared" si="9"/>
        <v>741.12</v>
      </c>
    </row>
    <row r="12" spans="1:12" ht="60" x14ac:dyDescent="0.25">
      <c r="A12" s="19">
        <v>5</v>
      </c>
      <c r="B12" s="55" t="s">
        <v>1964</v>
      </c>
      <c r="C12" s="111">
        <v>1</v>
      </c>
      <c r="D12" s="96">
        <v>0</v>
      </c>
      <c r="E12" s="102">
        <f t="shared" si="0"/>
        <v>1</v>
      </c>
      <c r="F12" s="98" t="s">
        <v>5</v>
      </c>
      <c r="G12" s="106"/>
      <c r="H12" s="91">
        <f t="shared" si="5"/>
        <v>0</v>
      </c>
      <c r="I12" s="110">
        <f t="shared" si="6"/>
        <v>123.52</v>
      </c>
      <c r="J12" s="93">
        <f t="shared" si="7"/>
        <v>6</v>
      </c>
      <c r="K12" s="91">
        <f t="shared" si="8"/>
        <v>741.12</v>
      </c>
      <c r="L12" s="61">
        <f t="shared" si="9"/>
        <v>741.12</v>
      </c>
    </row>
    <row r="13" spans="1:12" ht="60" x14ac:dyDescent="0.25">
      <c r="A13" s="19">
        <v>6</v>
      </c>
      <c r="B13" s="55" t="s">
        <v>1965</v>
      </c>
      <c r="C13" s="111">
        <v>1</v>
      </c>
      <c r="D13" s="96">
        <v>0</v>
      </c>
      <c r="E13" s="102">
        <f t="shared" si="0"/>
        <v>1</v>
      </c>
      <c r="F13" s="98" t="s">
        <v>5</v>
      </c>
      <c r="G13" s="106"/>
      <c r="H13" s="91">
        <f t="shared" si="5"/>
        <v>0</v>
      </c>
      <c r="I13" s="110">
        <f t="shared" si="6"/>
        <v>123.52</v>
      </c>
      <c r="J13" s="93">
        <f t="shared" si="7"/>
        <v>6</v>
      </c>
      <c r="K13" s="91">
        <f t="shared" si="8"/>
        <v>741.12</v>
      </c>
      <c r="L13" s="61">
        <f t="shared" si="9"/>
        <v>741.12</v>
      </c>
    </row>
    <row r="14" spans="1:12" ht="60" x14ac:dyDescent="0.25">
      <c r="A14" s="19">
        <v>7</v>
      </c>
      <c r="B14" s="55" t="s">
        <v>1966</v>
      </c>
      <c r="C14" s="111">
        <v>1</v>
      </c>
      <c r="D14" s="96">
        <v>0</v>
      </c>
      <c r="E14" s="102">
        <f t="shared" si="0"/>
        <v>1</v>
      </c>
      <c r="F14" s="98" t="s">
        <v>5</v>
      </c>
      <c r="G14" s="106"/>
      <c r="H14" s="91">
        <f t="shared" si="5"/>
        <v>0</v>
      </c>
      <c r="I14" s="110">
        <f t="shared" si="6"/>
        <v>123.52</v>
      </c>
      <c r="J14" s="93">
        <f t="shared" si="7"/>
        <v>6</v>
      </c>
      <c r="K14" s="91">
        <f t="shared" si="8"/>
        <v>741.12</v>
      </c>
      <c r="L14" s="61">
        <f t="shared" si="9"/>
        <v>741.12</v>
      </c>
    </row>
    <row r="15" spans="1:12" ht="60" x14ac:dyDescent="0.25">
      <c r="A15" s="19">
        <v>8</v>
      </c>
      <c r="B15" s="55" t="s">
        <v>1967</v>
      </c>
      <c r="C15" s="111">
        <v>1</v>
      </c>
      <c r="D15" s="96">
        <v>0</v>
      </c>
      <c r="E15" s="102">
        <f t="shared" si="0"/>
        <v>1</v>
      </c>
      <c r="F15" s="98" t="s">
        <v>5</v>
      </c>
      <c r="G15" s="106"/>
      <c r="H15" s="91">
        <f t="shared" si="5"/>
        <v>0</v>
      </c>
      <c r="I15" s="110">
        <f t="shared" si="6"/>
        <v>123.52</v>
      </c>
      <c r="J15" s="93">
        <f>E15*6</f>
        <v>6</v>
      </c>
      <c r="K15" s="91">
        <f t="shared" si="8"/>
        <v>741.12</v>
      </c>
      <c r="L15" s="61">
        <f t="shared" si="9"/>
        <v>741.12</v>
      </c>
    </row>
    <row r="16" spans="1:12" ht="16.5" thickBot="1" x14ac:dyDescent="0.3">
      <c r="A16" s="19"/>
      <c r="B16" s="55"/>
      <c r="C16" s="111"/>
      <c r="D16" s="96"/>
      <c r="E16" s="102"/>
      <c r="F16" s="98"/>
      <c r="G16" s="90"/>
      <c r="H16" s="91"/>
      <c r="I16" s="110"/>
      <c r="J16" s="93"/>
      <c r="K16" s="91"/>
      <c r="L16" s="61"/>
    </row>
    <row r="17" spans="1:12" ht="16.5" thickBot="1" x14ac:dyDescent="0.3">
      <c r="A17" s="157" t="s">
        <v>16</v>
      </c>
      <c r="B17" s="158"/>
      <c r="C17" s="158"/>
      <c r="D17" s="158"/>
      <c r="E17" s="158"/>
      <c r="F17" s="158"/>
      <c r="G17" s="158"/>
      <c r="H17" s="158"/>
      <c r="I17" s="158"/>
      <c r="J17" s="159"/>
      <c r="K17" s="160">
        <f>SUM(H8:H15)</f>
        <v>0</v>
      </c>
      <c r="L17" s="161"/>
    </row>
    <row r="18" spans="1:12" ht="16.5" thickBot="1" x14ac:dyDescent="0.3">
      <c r="A18" s="157" t="s">
        <v>56</v>
      </c>
      <c r="B18" s="158"/>
      <c r="C18" s="158"/>
      <c r="D18" s="158"/>
      <c r="E18" s="158"/>
      <c r="F18" s="158"/>
      <c r="G18" s="158"/>
      <c r="H18" s="158"/>
      <c r="I18" s="158"/>
      <c r="J18" s="159"/>
      <c r="K18" s="160">
        <f>SUM(K8:K15)</f>
        <v>5928.96</v>
      </c>
      <c r="L18" s="161"/>
    </row>
    <row r="19" spans="1:12" ht="16.5" thickBot="1" x14ac:dyDescent="0.3">
      <c r="A19" s="157" t="s">
        <v>17</v>
      </c>
      <c r="B19" s="158"/>
      <c r="C19" s="158"/>
      <c r="D19" s="158"/>
      <c r="E19" s="158"/>
      <c r="F19" s="158"/>
      <c r="G19" s="158"/>
      <c r="H19" s="158"/>
      <c r="I19" s="158"/>
      <c r="J19" s="159"/>
      <c r="K19" s="160">
        <f>K17+K18</f>
        <v>5928.96</v>
      </c>
      <c r="L19" s="161"/>
    </row>
    <row r="20" spans="1:12" ht="16.5" thickBot="1" x14ac:dyDescent="0.3">
      <c r="A20" s="157" t="s">
        <v>18</v>
      </c>
      <c r="B20" s="158"/>
      <c r="C20" s="158"/>
      <c r="D20" s="158"/>
      <c r="E20" s="158"/>
      <c r="F20" s="158"/>
      <c r="G20" s="158"/>
      <c r="H20" s="158"/>
      <c r="I20" s="158"/>
      <c r="J20" s="25">
        <v>0.25</v>
      </c>
      <c r="K20" s="160">
        <f>K19*J20</f>
        <v>1482.24</v>
      </c>
      <c r="L20" s="161"/>
    </row>
    <row r="21" spans="1:12" ht="16.5" thickBot="1" x14ac:dyDescent="0.3">
      <c r="A21" s="157" t="s">
        <v>19</v>
      </c>
      <c r="B21" s="158"/>
      <c r="C21" s="158"/>
      <c r="D21" s="158"/>
      <c r="E21" s="158"/>
      <c r="F21" s="158"/>
      <c r="G21" s="158"/>
      <c r="H21" s="158"/>
      <c r="I21" s="158"/>
      <c r="J21" s="159"/>
      <c r="K21" s="160">
        <f>K20+K19</f>
        <v>7411.2</v>
      </c>
      <c r="L21" s="161"/>
    </row>
    <row r="22" spans="1:12" ht="16.5" thickBot="1" x14ac:dyDescent="0.3">
      <c r="A22" s="154" t="s">
        <v>8</v>
      </c>
      <c r="B22" s="155"/>
      <c r="C22" s="155"/>
      <c r="D22" s="155"/>
      <c r="E22" s="155"/>
      <c r="F22" s="155"/>
      <c r="G22" s="155"/>
      <c r="H22" s="155"/>
      <c r="I22" s="155"/>
      <c r="J22" s="155"/>
      <c r="K22" s="155"/>
      <c r="L22" s="156"/>
    </row>
    <row r="23" spans="1:12" ht="16.5" thickBot="1" x14ac:dyDescent="0.3">
      <c r="A23" s="32" t="s">
        <v>9</v>
      </c>
      <c r="B23" s="177" t="s">
        <v>10</v>
      </c>
      <c r="C23" s="155"/>
      <c r="D23" s="155"/>
      <c r="E23" s="155"/>
      <c r="F23" s="155"/>
      <c r="G23" s="155"/>
      <c r="H23" s="155"/>
      <c r="I23" s="155"/>
      <c r="J23" s="155"/>
      <c r="K23" s="155"/>
      <c r="L23" s="156"/>
    </row>
    <row r="24" spans="1:12" x14ac:dyDescent="0.25">
      <c r="A24" s="34">
        <v>1</v>
      </c>
      <c r="B24" s="142" t="s">
        <v>1943</v>
      </c>
      <c r="C24" s="143"/>
      <c r="D24" s="143"/>
      <c r="E24" s="143"/>
      <c r="F24" s="143"/>
      <c r="G24" s="143"/>
      <c r="H24" s="143"/>
      <c r="I24" s="143"/>
      <c r="J24" s="143"/>
      <c r="K24" s="143"/>
      <c r="L24" s="144"/>
    </row>
    <row r="25" spans="1:12" ht="16.5" thickBot="1" x14ac:dyDescent="0.3">
      <c r="A25" s="127"/>
      <c r="B25" s="168"/>
      <c r="C25" s="169"/>
      <c r="D25" s="169"/>
      <c r="E25" s="169"/>
      <c r="F25" s="169"/>
      <c r="G25" s="169"/>
      <c r="H25" s="169"/>
      <c r="I25" s="169"/>
      <c r="J25" s="169"/>
      <c r="K25" s="169"/>
      <c r="L25" s="170"/>
    </row>
  </sheetData>
  <mergeCells count="18">
    <mergeCell ref="A20:I20"/>
    <mergeCell ref="K20:L20"/>
    <mergeCell ref="A7:B7"/>
    <mergeCell ref="A17:J17"/>
    <mergeCell ref="C2:C3"/>
    <mergeCell ref="J4:K4"/>
    <mergeCell ref="A6:B6"/>
    <mergeCell ref="K17:L17"/>
    <mergeCell ref="A18:J18"/>
    <mergeCell ref="K18:L18"/>
    <mergeCell ref="A19:J19"/>
    <mergeCell ref="K19:L19"/>
    <mergeCell ref="B25:L25"/>
    <mergeCell ref="B24:L24"/>
    <mergeCell ref="A21:J21"/>
    <mergeCell ref="K21:L21"/>
    <mergeCell ref="A22:L22"/>
    <mergeCell ref="B23:L23"/>
  </mergeCells>
  <printOptions horizontalCentered="1" verticalCentered="1"/>
  <pageMargins left="0.7" right="0.7" top="0.75" bottom="0.75" header="0.3" footer="0.3"/>
  <pageSetup scale="56"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40"/>
  <sheetViews>
    <sheetView view="pageBreakPreview" zoomScaleNormal="90" zoomScaleSheetLayoutView="100" workbookViewId="0">
      <selection activeCell="B12" sqref="B12"/>
    </sheetView>
  </sheetViews>
  <sheetFormatPr defaultColWidth="8.6640625" defaultRowHeight="15.75" x14ac:dyDescent="0.25"/>
  <cols>
    <col min="1" max="1" width="4.44140625" style="1" customWidth="1"/>
    <col min="2" max="2" width="49.77734375" style="1" customWidth="1"/>
    <col min="3" max="3" width="8.21875" style="2" bestFit="1" customWidth="1"/>
    <col min="4" max="4" width="7.88671875" style="1" customWidth="1"/>
    <col min="5" max="5" width="7.77734375" style="2" bestFit="1" customWidth="1"/>
    <col min="6" max="6" width="4.21875" style="1" customWidth="1"/>
    <col min="7" max="16384" width="8.6640625" style="1"/>
  </cols>
  <sheetData>
    <row r="1" spans="1:7" ht="15.6" customHeight="1" x14ac:dyDescent="0.25">
      <c r="A1" s="48"/>
      <c r="B1" s="49"/>
      <c r="C1" s="50" t="s">
        <v>3</v>
      </c>
      <c r="D1" s="41"/>
      <c r="E1" s="51"/>
      <c r="F1" s="36"/>
    </row>
    <row r="2" spans="1:7" ht="15.6" customHeight="1" x14ac:dyDescent="0.25">
      <c r="A2" s="52"/>
      <c r="B2" s="12"/>
      <c r="C2" s="153" t="s">
        <v>4</v>
      </c>
      <c r="D2" s="72"/>
      <c r="E2" s="53"/>
      <c r="F2" s="64"/>
      <c r="G2" s="12"/>
    </row>
    <row r="3" spans="1:7" ht="15.6" customHeight="1" x14ac:dyDescent="0.25">
      <c r="A3" s="52"/>
      <c r="B3" s="12"/>
      <c r="C3" s="153"/>
      <c r="D3" s="45"/>
      <c r="E3" s="53"/>
      <c r="F3" s="87"/>
      <c r="G3" s="12"/>
    </row>
    <row r="4" spans="1:7" ht="15.6" customHeight="1" thickBot="1" x14ac:dyDescent="0.3">
      <c r="A4" s="103"/>
      <c r="B4" s="12"/>
      <c r="C4" s="54" t="s">
        <v>7</v>
      </c>
      <c r="D4" s="46"/>
      <c r="E4" s="53"/>
      <c r="F4" s="88"/>
      <c r="G4" s="12"/>
    </row>
    <row r="5" spans="1:7" ht="41.1" customHeight="1" thickBot="1" x14ac:dyDescent="0.3">
      <c r="A5" s="3" t="s">
        <v>11</v>
      </c>
      <c r="B5" s="4" t="s">
        <v>0</v>
      </c>
      <c r="C5" s="4" t="s">
        <v>1</v>
      </c>
      <c r="D5" s="3" t="s">
        <v>12</v>
      </c>
      <c r="E5" s="3" t="s">
        <v>2</v>
      </c>
      <c r="F5" s="3" t="s">
        <v>13</v>
      </c>
    </row>
    <row r="6" spans="1:7" s="5" customFormat="1" ht="15.75" customHeight="1" thickBot="1" x14ac:dyDescent="0.3">
      <c r="A6" s="164" t="s">
        <v>31</v>
      </c>
      <c r="B6" s="165"/>
      <c r="C6" s="56"/>
      <c r="D6" s="57"/>
      <c r="E6" s="57"/>
      <c r="F6" s="58"/>
    </row>
    <row r="7" spans="1:7" s="5" customFormat="1" ht="15.75" customHeight="1" thickBot="1" x14ac:dyDescent="0.3">
      <c r="A7" s="166" t="s">
        <v>44</v>
      </c>
      <c r="B7" s="167"/>
      <c r="C7" s="59"/>
      <c r="D7" s="131"/>
      <c r="E7" s="131"/>
      <c r="F7" s="62"/>
    </row>
    <row r="8" spans="1:7" s="12" customFormat="1" ht="15.75" customHeight="1" thickBot="1" x14ac:dyDescent="0.3">
      <c r="A8" s="179" t="s">
        <v>21</v>
      </c>
      <c r="B8" s="180"/>
      <c r="C8" s="6"/>
      <c r="D8" s="6"/>
      <c r="E8" s="6"/>
      <c r="F8" s="37"/>
    </row>
    <row r="9" spans="1:7" s="12" customFormat="1" ht="15.75" customHeight="1" x14ac:dyDescent="0.25">
      <c r="A9" s="181" t="s">
        <v>29</v>
      </c>
      <c r="B9" s="182"/>
      <c r="C9" s="13"/>
      <c r="D9" s="96"/>
      <c r="E9" s="102"/>
      <c r="F9" s="63"/>
    </row>
    <row r="10" spans="1:7" s="12" customFormat="1" ht="15.75" customHeight="1" x14ac:dyDescent="0.25">
      <c r="A10" s="19">
        <v>1</v>
      </c>
      <c r="B10" s="14" t="s">
        <v>71</v>
      </c>
      <c r="C10" s="47">
        <v>89</v>
      </c>
      <c r="D10" s="96">
        <v>0.1</v>
      </c>
      <c r="E10" s="97">
        <f t="shared" ref="E10:E15" si="0">C10*(1+D10)</f>
        <v>97.9</v>
      </c>
      <c r="F10" s="63" t="s">
        <v>6</v>
      </c>
    </row>
    <row r="11" spans="1:7" s="12" customFormat="1" ht="15.75" customHeight="1" x14ac:dyDescent="0.25">
      <c r="A11" s="19">
        <v>2</v>
      </c>
      <c r="B11" s="14" t="s">
        <v>42</v>
      </c>
      <c r="C11" s="47">
        <v>599</v>
      </c>
      <c r="D11" s="96">
        <v>0.1</v>
      </c>
      <c r="E11" s="97">
        <f t="shared" si="0"/>
        <v>658.90000000000009</v>
      </c>
      <c r="F11" s="63" t="s">
        <v>6</v>
      </c>
    </row>
    <row r="12" spans="1:7" s="12" customFormat="1" ht="15.75" customHeight="1" x14ac:dyDescent="0.25">
      <c r="A12" s="19">
        <v>3</v>
      </c>
      <c r="B12" s="14" t="s">
        <v>72</v>
      </c>
      <c r="C12" s="47">
        <v>80.239999999999995</v>
      </c>
      <c r="D12" s="96">
        <v>0.1</v>
      </c>
      <c r="E12" s="97">
        <f t="shared" si="0"/>
        <v>88.263999999999996</v>
      </c>
      <c r="F12" s="63" t="s">
        <v>6</v>
      </c>
    </row>
    <row r="13" spans="1:7" s="12" customFormat="1" ht="15.75" customHeight="1" x14ac:dyDescent="0.25">
      <c r="A13" s="19">
        <v>4</v>
      </c>
      <c r="B13" s="14" t="s">
        <v>73</v>
      </c>
      <c r="C13" s="47">
        <v>33</v>
      </c>
      <c r="D13" s="96">
        <v>0.1</v>
      </c>
      <c r="E13" s="97">
        <f t="shared" ref="E13" si="1">C13*(1+D13)</f>
        <v>36.300000000000004</v>
      </c>
      <c r="F13" s="63" t="s">
        <v>6</v>
      </c>
    </row>
    <row r="14" spans="1:7" s="12" customFormat="1" ht="15.75" customHeight="1" x14ac:dyDescent="0.25">
      <c r="A14" s="19">
        <v>5</v>
      </c>
      <c r="B14" s="14" t="s">
        <v>74</v>
      </c>
      <c r="C14" s="47">
        <v>37</v>
      </c>
      <c r="D14" s="96">
        <v>0.1</v>
      </c>
      <c r="E14" s="97">
        <f t="shared" si="0"/>
        <v>40.700000000000003</v>
      </c>
      <c r="F14" s="63" t="s">
        <v>6</v>
      </c>
    </row>
    <row r="15" spans="1:7" s="12" customFormat="1" ht="15.75" customHeight="1" x14ac:dyDescent="0.25">
      <c r="A15" s="19">
        <v>6</v>
      </c>
      <c r="B15" s="14" t="s">
        <v>75</v>
      </c>
      <c r="C15" s="47">
        <v>18</v>
      </c>
      <c r="D15" s="96">
        <v>0.1</v>
      </c>
      <c r="E15" s="97">
        <f t="shared" si="0"/>
        <v>19.8</v>
      </c>
      <c r="F15" s="63" t="s">
        <v>6</v>
      </c>
    </row>
    <row r="16" spans="1:7" s="12" customFormat="1" ht="15.75" customHeight="1" x14ac:dyDescent="0.25">
      <c r="A16" s="19">
        <v>7</v>
      </c>
      <c r="B16" s="14" t="s">
        <v>38</v>
      </c>
      <c r="C16" s="47">
        <v>1034</v>
      </c>
      <c r="D16" s="96">
        <v>0.1</v>
      </c>
      <c r="E16" s="97">
        <f>C16*(1+D16)</f>
        <v>1137.4000000000001</v>
      </c>
      <c r="F16" s="63" t="s">
        <v>6</v>
      </c>
    </row>
    <row r="17" spans="1:6" s="12" customFormat="1" ht="15.75" customHeight="1" x14ac:dyDescent="0.25">
      <c r="A17" s="19">
        <v>8</v>
      </c>
      <c r="B17" s="14" t="s">
        <v>76</v>
      </c>
      <c r="C17" s="47">
        <v>112</v>
      </c>
      <c r="D17" s="96">
        <v>0.1</v>
      </c>
      <c r="E17" s="97">
        <f>C17*(1+D17)</f>
        <v>123.20000000000002</v>
      </c>
      <c r="F17" s="63" t="s">
        <v>6</v>
      </c>
    </row>
    <row r="18" spans="1:6" s="12" customFormat="1" ht="15.75" customHeight="1" x14ac:dyDescent="0.25">
      <c r="A18" s="19">
        <v>9</v>
      </c>
      <c r="B18" s="14" t="s">
        <v>77</v>
      </c>
      <c r="C18" s="47">
        <v>193</v>
      </c>
      <c r="D18" s="96">
        <v>0.1</v>
      </c>
      <c r="E18" s="97">
        <f t="shared" ref="E18:E21" si="2">C18*(1+D18)</f>
        <v>212.3</v>
      </c>
      <c r="F18" s="63" t="s">
        <v>6</v>
      </c>
    </row>
    <row r="19" spans="1:6" s="12" customFormat="1" ht="15.75" customHeight="1" x14ac:dyDescent="0.25">
      <c r="A19" s="19">
        <v>10</v>
      </c>
      <c r="B19" s="14" t="s">
        <v>78</v>
      </c>
      <c r="C19" s="47">
        <v>288</v>
      </c>
      <c r="D19" s="96">
        <v>0.1</v>
      </c>
      <c r="E19" s="97">
        <f t="shared" si="2"/>
        <v>316.8</v>
      </c>
      <c r="F19" s="63" t="s">
        <v>6</v>
      </c>
    </row>
    <row r="20" spans="1:6" s="12" customFormat="1" ht="15.75" customHeight="1" x14ac:dyDescent="0.25">
      <c r="A20" s="19">
        <v>11</v>
      </c>
      <c r="B20" s="14" t="s">
        <v>79</v>
      </c>
      <c r="C20" s="47">
        <v>12.59</v>
      </c>
      <c r="D20" s="96">
        <v>0.1</v>
      </c>
      <c r="E20" s="97">
        <f t="shared" ref="E20" si="3">C20*(1+D20)</f>
        <v>13.849</v>
      </c>
      <c r="F20" s="63" t="s">
        <v>6</v>
      </c>
    </row>
    <row r="21" spans="1:6" s="12" customFormat="1" ht="15.75" customHeight="1" x14ac:dyDescent="0.25">
      <c r="A21" s="19">
        <v>12</v>
      </c>
      <c r="B21" s="14" t="s">
        <v>80</v>
      </c>
      <c r="C21" s="47">
        <v>2204</v>
      </c>
      <c r="D21" s="96">
        <v>0.1</v>
      </c>
      <c r="E21" s="97">
        <f t="shared" si="2"/>
        <v>2424.4</v>
      </c>
      <c r="F21" s="63" t="s">
        <v>6</v>
      </c>
    </row>
    <row r="22" spans="1:6" s="12" customFormat="1" ht="15.75" customHeight="1" x14ac:dyDescent="0.25">
      <c r="A22" s="19">
        <v>13</v>
      </c>
      <c r="B22" s="14" t="s">
        <v>81</v>
      </c>
      <c r="C22" s="47">
        <v>90.19</v>
      </c>
      <c r="D22" s="96">
        <v>0.1</v>
      </c>
      <c r="E22" s="97">
        <f t="shared" ref="E22:E85" si="4">C22*(1+D22)</f>
        <v>99.209000000000003</v>
      </c>
      <c r="F22" s="63" t="s">
        <v>6</v>
      </c>
    </row>
    <row r="23" spans="1:6" s="12" customFormat="1" ht="15.75" customHeight="1" x14ac:dyDescent="0.25">
      <c r="A23" s="19">
        <v>14</v>
      </c>
      <c r="B23" s="14" t="s">
        <v>57</v>
      </c>
      <c r="C23" s="47">
        <v>159</v>
      </c>
      <c r="D23" s="96">
        <v>0.1</v>
      </c>
      <c r="E23" s="97">
        <f t="shared" si="4"/>
        <v>174.9</v>
      </c>
      <c r="F23" s="63" t="s">
        <v>6</v>
      </c>
    </row>
    <row r="24" spans="1:6" s="12" customFormat="1" ht="15.75" customHeight="1" x14ac:dyDescent="0.25">
      <c r="A24" s="19">
        <v>15</v>
      </c>
      <c r="B24" s="14" t="s">
        <v>82</v>
      </c>
      <c r="C24" s="47">
        <v>245</v>
      </c>
      <c r="D24" s="96">
        <v>0.1</v>
      </c>
      <c r="E24" s="97">
        <f t="shared" si="4"/>
        <v>269.5</v>
      </c>
      <c r="F24" s="63" t="s">
        <v>6</v>
      </c>
    </row>
    <row r="25" spans="1:6" s="12" customFormat="1" ht="15.75" customHeight="1" x14ac:dyDescent="0.25">
      <c r="A25" s="19">
        <v>16</v>
      </c>
      <c r="B25" s="14" t="s">
        <v>83</v>
      </c>
      <c r="C25" s="47">
        <v>518</v>
      </c>
      <c r="D25" s="96">
        <v>0.1</v>
      </c>
      <c r="E25" s="97">
        <f t="shared" si="4"/>
        <v>569.80000000000007</v>
      </c>
      <c r="F25" s="63" t="s">
        <v>6</v>
      </c>
    </row>
    <row r="26" spans="1:6" s="12" customFormat="1" ht="15.75" customHeight="1" x14ac:dyDescent="0.25">
      <c r="A26" s="19">
        <v>17</v>
      </c>
      <c r="B26" s="14" t="s">
        <v>84</v>
      </c>
      <c r="C26" s="47">
        <v>7.26</v>
      </c>
      <c r="D26" s="96">
        <v>0.1</v>
      </c>
      <c r="E26" s="97">
        <f t="shared" si="4"/>
        <v>7.9860000000000007</v>
      </c>
      <c r="F26" s="63" t="s">
        <v>6</v>
      </c>
    </row>
    <row r="27" spans="1:6" s="12" customFormat="1" ht="15.75" customHeight="1" x14ac:dyDescent="0.25">
      <c r="A27" s="19">
        <v>18</v>
      </c>
      <c r="B27" s="14" t="s">
        <v>85</v>
      </c>
      <c r="C27" s="47">
        <v>466</v>
      </c>
      <c r="D27" s="96">
        <v>0.1</v>
      </c>
      <c r="E27" s="97">
        <f t="shared" si="4"/>
        <v>512.6</v>
      </c>
      <c r="F27" s="63" t="s">
        <v>6</v>
      </c>
    </row>
    <row r="28" spans="1:6" s="12" customFormat="1" ht="15.75" customHeight="1" x14ac:dyDescent="0.25">
      <c r="A28" s="19">
        <v>19</v>
      </c>
      <c r="B28" s="14" t="s">
        <v>86</v>
      </c>
      <c r="C28" s="47">
        <v>21</v>
      </c>
      <c r="D28" s="96">
        <v>0.1</v>
      </c>
      <c r="E28" s="97">
        <f t="shared" si="4"/>
        <v>23.1</v>
      </c>
      <c r="F28" s="63" t="s">
        <v>6</v>
      </c>
    </row>
    <row r="29" spans="1:6" s="12" customFormat="1" ht="15.75" customHeight="1" x14ac:dyDescent="0.25">
      <c r="A29" s="19">
        <v>20</v>
      </c>
      <c r="B29" s="14" t="s">
        <v>87</v>
      </c>
      <c r="C29" s="47">
        <v>148</v>
      </c>
      <c r="D29" s="96">
        <v>0.1</v>
      </c>
      <c r="E29" s="97">
        <f t="shared" si="4"/>
        <v>162.80000000000001</v>
      </c>
      <c r="F29" s="63" t="s">
        <v>6</v>
      </c>
    </row>
    <row r="30" spans="1:6" s="12" customFormat="1" ht="15.75" customHeight="1" x14ac:dyDescent="0.25">
      <c r="A30" s="19">
        <v>21</v>
      </c>
      <c r="B30" s="14" t="s">
        <v>88</v>
      </c>
      <c r="C30" s="47">
        <v>395</v>
      </c>
      <c r="D30" s="96">
        <v>0.1</v>
      </c>
      <c r="E30" s="97">
        <f t="shared" si="4"/>
        <v>434.50000000000006</v>
      </c>
      <c r="F30" s="63" t="s">
        <v>6</v>
      </c>
    </row>
    <row r="31" spans="1:6" s="12" customFormat="1" ht="15.75" customHeight="1" x14ac:dyDescent="0.25">
      <c r="A31" s="19">
        <v>22</v>
      </c>
      <c r="B31" s="14" t="s">
        <v>89</v>
      </c>
      <c r="C31" s="47">
        <v>409</v>
      </c>
      <c r="D31" s="96">
        <v>0.1</v>
      </c>
      <c r="E31" s="97">
        <f t="shared" si="4"/>
        <v>449.90000000000003</v>
      </c>
      <c r="F31" s="63" t="s">
        <v>6</v>
      </c>
    </row>
    <row r="32" spans="1:6" s="12" customFormat="1" ht="15.75" customHeight="1" x14ac:dyDescent="0.25">
      <c r="A32" s="19">
        <v>23</v>
      </c>
      <c r="B32" s="14" t="s">
        <v>90</v>
      </c>
      <c r="C32" s="47">
        <v>50</v>
      </c>
      <c r="D32" s="96">
        <v>0.1</v>
      </c>
      <c r="E32" s="97">
        <f t="shared" si="4"/>
        <v>55.000000000000007</v>
      </c>
      <c r="F32" s="63" t="s">
        <v>6</v>
      </c>
    </row>
    <row r="33" spans="1:6" s="12" customFormat="1" ht="15.75" customHeight="1" x14ac:dyDescent="0.25">
      <c r="A33" s="19">
        <v>24</v>
      </c>
      <c r="B33" s="14" t="s">
        <v>91</v>
      </c>
      <c r="C33" s="47">
        <v>36</v>
      </c>
      <c r="D33" s="96">
        <v>0.1</v>
      </c>
      <c r="E33" s="97">
        <f t="shared" si="4"/>
        <v>39.6</v>
      </c>
      <c r="F33" s="63" t="s">
        <v>6</v>
      </c>
    </row>
    <row r="34" spans="1:6" s="12" customFormat="1" ht="15.75" customHeight="1" x14ac:dyDescent="0.25">
      <c r="A34" s="19">
        <v>25</v>
      </c>
      <c r="B34" s="14" t="s">
        <v>92</v>
      </c>
      <c r="C34" s="47">
        <v>14.69</v>
      </c>
      <c r="D34" s="96">
        <v>0.1</v>
      </c>
      <c r="E34" s="97">
        <f t="shared" si="4"/>
        <v>16.159000000000002</v>
      </c>
      <c r="F34" s="63" t="s">
        <v>6</v>
      </c>
    </row>
    <row r="35" spans="1:6" s="12" customFormat="1" ht="15.75" customHeight="1" x14ac:dyDescent="0.25">
      <c r="A35" s="19">
        <v>26</v>
      </c>
      <c r="B35" s="14" t="s">
        <v>58</v>
      </c>
      <c r="C35" s="47">
        <v>80</v>
      </c>
      <c r="D35" s="96">
        <v>0.1</v>
      </c>
      <c r="E35" s="97">
        <f t="shared" si="4"/>
        <v>88</v>
      </c>
      <c r="F35" s="63" t="s">
        <v>6</v>
      </c>
    </row>
    <row r="36" spans="1:6" s="12" customFormat="1" ht="15.75" customHeight="1" x14ac:dyDescent="0.25">
      <c r="A36" s="19">
        <v>27</v>
      </c>
      <c r="B36" s="14" t="s">
        <v>69</v>
      </c>
      <c r="C36" s="47">
        <v>41.68</v>
      </c>
      <c r="D36" s="96">
        <v>0.1</v>
      </c>
      <c r="E36" s="97">
        <f t="shared" si="4"/>
        <v>45.848000000000006</v>
      </c>
      <c r="F36" s="63" t="s">
        <v>6</v>
      </c>
    </row>
    <row r="37" spans="1:6" s="12" customFormat="1" ht="15.75" customHeight="1" x14ac:dyDescent="0.25">
      <c r="A37" s="19">
        <v>28</v>
      </c>
      <c r="B37" s="14" t="s">
        <v>93</v>
      </c>
      <c r="C37" s="47">
        <v>579</v>
      </c>
      <c r="D37" s="96">
        <v>0.1</v>
      </c>
      <c r="E37" s="97">
        <f t="shared" si="4"/>
        <v>636.90000000000009</v>
      </c>
      <c r="F37" s="63" t="s">
        <v>6</v>
      </c>
    </row>
    <row r="38" spans="1:6" s="12" customFormat="1" ht="15.75" customHeight="1" x14ac:dyDescent="0.25">
      <c r="A38" s="19">
        <v>29</v>
      </c>
      <c r="B38" s="14" t="s">
        <v>94</v>
      </c>
      <c r="C38" s="47">
        <v>370</v>
      </c>
      <c r="D38" s="96">
        <v>0.1</v>
      </c>
      <c r="E38" s="97">
        <f t="shared" si="4"/>
        <v>407.00000000000006</v>
      </c>
      <c r="F38" s="63" t="s">
        <v>6</v>
      </c>
    </row>
    <row r="39" spans="1:6" s="12" customFormat="1" ht="15.75" customHeight="1" x14ac:dyDescent="0.25">
      <c r="A39" s="19">
        <v>30</v>
      </c>
      <c r="B39" s="14" t="s">
        <v>95</v>
      </c>
      <c r="C39" s="47">
        <v>1.55</v>
      </c>
      <c r="D39" s="96">
        <v>0.1</v>
      </c>
      <c r="E39" s="97">
        <f t="shared" si="4"/>
        <v>1.7050000000000003</v>
      </c>
      <c r="F39" s="63" t="s">
        <v>6</v>
      </c>
    </row>
    <row r="40" spans="1:6" s="12" customFormat="1" ht="15.75" customHeight="1" x14ac:dyDescent="0.25">
      <c r="A40" s="19">
        <v>31</v>
      </c>
      <c r="B40" s="14" t="s">
        <v>70</v>
      </c>
      <c r="C40" s="47">
        <v>43</v>
      </c>
      <c r="D40" s="96">
        <v>0.1</v>
      </c>
      <c r="E40" s="97">
        <f t="shared" si="4"/>
        <v>47.300000000000004</v>
      </c>
      <c r="F40" s="63" t="s">
        <v>6</v>
      </c>
    </row>
    <row r="41" spans="1:6" s="12" customFormat="1" ht="15.75" customHeight="1" x14ac:dyDescent="0.25">
      <c r="A41" s="19">
        <v>32</v>
      </c>
      <c r="B41" s="14" t="s">
        <v>96</v>
      </c>
      <c r="C41" s="47">
        <v>145</v>
      </c>
      <c r="D41" s="96">
        <v>0.1</v>
      </c>
      <c r="E41" s="97">
        <f t="shared" si="4"/>
        <v>159.5</v>
      </c>
      <c r="F41" s="63" t="s">
        <v>6</v>
      </c>
    </row>
    <row r="42" spans="1:6" s="12" customFormat="1" ht="15.75" customHeight="1" x14ac:dyDescent="0.25">
      <c r="A42" s="19">
        <v>33</v>
      </c>
      <c r="B42" s="14" t="s">
        <v>97</v>
      </c>
      <c r="C42" s="47">
        <v>354</v>
      </c>
      <c r="D42" s="96">
        <v>0.1</v>
      </c>
      <c r="E42" s="97">
        <f t="shared" si="4"/>
        <v>389.40000000000003</v>
      </c>
      <c r="F42" s="63" t="s">
        <v>6</v>
      </c>
    </row>
    <row r="43" spans="1:6" s="12" customFormat="1" ht="15.75" customHeight="1" x14ac:dyDescent="0.25">
      <c r="A43" s="19">
        <v>34</v>
      </c>
      <c r="B43" s="14" t="s">
        <v>98</v>
      </c>
      <c r="C43" s="47">
        <v>3.48</v>
      </c>
      <c r="D43" s="96">
        <v>0.1</v>
      </c>
      <c r="E43" s="97">
        <f t="shared" si="4"/>
        <v>3.8280000000000003</v>
      </c>
      <c r="F43" s="63" t="s">
        <v>6</v>
      </c>
    </row>
    <row r="44" spans="1:6" s="12" customFormat="1" ht="15.75" customHeight="1" x14ac:dyDescent="0.25">
      <c r="A44" s="19">
        <v>35</v>
      </c>
      <c r="B44" s="14" t="s">
        <v>99</v>
      </c>
      <c r="C44" s="47">
        <v>80</v>
      </c>
      <c r="D44" s="96">
        <v>0.1</v>
      </c>
      <c r="E44" s="97">
        <f t="shared" si="4"/>
        <v>88</v>
      </c>
      <c r="F44" s="63" t="s">
        <v>6</v>
      </c>
    </row>
    <row r="45" spans="1:6" s="12" customFormat="1" ht="15.75" customHeight="1" x14ac:dyDescent="0.25">
      <c r="A45" s="19">
        <v>36</v>
      </c>
      <c r="B45" s="14" t="s">
        <v>100</v>
      </c>
      <c r="C45" s="47">
        <v>42</v>
      </c>
      <c r="D45" s="96">
        <v>0.1</v>
      </c>
      <c r="E45" s="97">
        <f t="shared" si="4"/>
        <v>46.2</v>
      </c>
      <c r="F45" s="63" t="s">
        <v>6</v>
      </c>
    </row>
    <row r="46" spans="1:6" s="12" customFormat="1" ht="15.75" customHeight="1" x14ac:dyDescent="0.25">
      <c r="A46" s="19">
        <v>37</v>
      </c>
      <c r="B46" s="14" t="s">
        <v>101</v>
      </c>
      <c r="C46" s="47">
        <v>103</v>
      </c>
      <c r="D46" s="96">
        <v>0.1</v>
      </c>
      <c r="E46" s="97">
        <f t="shared" si="4"/>
        <v>113.30000000000001</v>
      </c>
      <c r="F46" s="63" t="s">
        <v>6</v>
      </c>
    </row>
    <row r="47" spans="1:6" s="12" customFormat="1" ht="15.75" customHeight="1" x14ac:dyDescent="0.25">
      <c r="A47" s="19">
        <v>38</v>
      </c>
      <c r="B47" s="14" t="s">
        <v>102</v>
      </c>
      <c r="C47" s="47">
        <v>69</v>
      </c>
      <c r="D47" s="96">
        <v>0.1</v>
      </c>
      <c r="E47" s="97">
        <f t="shared" si="4"/>
        <v>75.900000000000006</v>
      </c>
      <c r="F47" s="63" t="s">
        <v>6</v>
      </c>
    </row>
    <row r="48" spans="1:6" s="12" customFormat="1" ht="15.75" customHeight="1" x14ac:dyDescent="0.25">
      <c r="A48" s="19">
        <v>39</v>
      </c>
      <c r="B48" s="14" t="s">
        <v>103</v>
      </c>
      <c r="C48" s="47">
        <v>26</v>
      </c>
      <c r="D48" s="96">
        <v>0.1</v>
      </c>
      <c r="E48" s="97">
        <f t="shared" si="4"/>
        <v>28.6</v>
      </c>
      <c r="F48" s="63" t="s">
        <v>6</v>
      </c>
    </row>
    <row r="49" spans="1:6" s="12" customFormat="1" ht="15.75" customHeight="1" x14ac:dyDescent="0.25">
      <c r="A49" s="19">
        <v>40</v>
      </c>
      <c r="B49" s="14" t="s">
        <v>104</v>
      </c>
      <c r="C49" s="47">
        <v>6.41</v>
      </c>
      <c r="D49" s="96">
        <v>0.1</v>
      </c>
      <c r="E49" s="97">
        <f t="shared" si="4"/>
        <v>7.051000000000001</v>
      </c>
      <c r="F49" s="63" t="s">
        <v>6</v>
      </c>
    </row>
    <row r="50" spans="1:6" s="12" customFormat="1" ht="15.75" customHeight="1" x14ac:dyDescent="0.25">
      <c r="A50" s="19">
        <v>41</v>
      </c>
      <c r="B50" s="14" t="s">
        <v>105</v>
      </c>
      <c r="C50" s="47">
        <v>10.78</v>
      </c>
      <c r="D50" s="96">
        <v>0.1</v>
      </c>
      <c r="E50" s="97">
        <f t="shared" si="4"/>
        <v>11.858000000000001</v>
      </c>
      <c r="F50" s="63" t="s">
        <v>6</v>
      </c>
    </row>
    <row r="51" spans="1:6" s="12" customFormat="1" ht="15.75" customHeight="1" x14ac:dyDescent="0.25">
      <c r="A51" s="19">
        <v>42</v>
      </c>
      <c r="B51" s="14" t="s">
        <v>106</v>
      </c>
      <c r="C51" s="47">
        <v>30</v>
      </c>
      <c r="D51" s="96">
        <v>0.1</v>
      </c>
      <c r="E51" s="97">
        <f t="shared" si="4"/>
        <v>33</v>
      </c>
      <c r="F51" s="63" t="s">
        <v>6</v>
      </c>
    </row>
    <row r="52" spans="1:6" s="12" customFormat="1" ht="15.75" customHeight="1" x14ac:dyDescent="0.25">
      <c r="A52" s="19">
        <v>43</v>
      </c>
      <c r="B52" s="14" t="s">
        <v>107</v>
      </c>
      <c r="C52" s="47">
        <v>37.72</v>
      </c>
      <c r="D52" s="96">
        <v>0.1</v>
      </c>
      <c r="E52" s="97">
        <f t="shared" si="4"/>
        <v>41.492000000000004</v>
      </c>
      <c r="F52" s="63" t="s">
        <v>6</v>
      </c>
    </row>
    <row r="53" spans="1:6" s="12" customFormat="1" ht="15.75" customHeight="1" x14ac:dyDescent="0.25">
      <c r="A53" s="19">
        <v>44</v>
      </c>
      <c r="B53" s="14" t="s">
        <v>108</v>
      </c>
      <c r="C53" s="47">
        <v>72</v>
      </c>
      <c r="D53" s="96">
        <v>0.1</v>
      </c>
      <c r="E53" s="97">
        <f t="shared" si="4"/>
        <v>79.2</v>
      </c>
      <c r="F53" s="63" t="s">
        <v>6</v>
      </c>
    </row>
    <row r="54" spans="1:6" s="12" customFormat="1" ht="15.75" customHeight="1" x14ac:dyDescent="0.25">
      <c r="A54" s="19">
        <v>45</v>
      </c>
      <c r="B54" s="14" t="s">
        <v>109</v>
      </c>
      <c r="C54" s="47">
        <v>19.829999999999998</v>
      </c>
      <c r="D54" s="96">
        <v>0.1</v>
      </c>
      <c r="E54" s="97">
        <f t="shared" si="4"/>
        <v>21.812999999999999</v>
      </c>
      <c r="F54" s="63" t="s">
        <v>6</v>
      </c>
    </row>
    <row r="55" spans="1:6" s="12" customFormat="1" ht="15.75" customHeight="1" x14ac:dyDescent="0.25">
      <c r="A55" s="19">
        <v>46</v>
      </c>
      <c r="B55" s="14" t="s">
        <v>110</v>
      </c>
      <c r="C55" s="47">
        <v>6.27</v>
      </c>
      <c r="D55" s="96">
        <v>0.1</v>
      </c>
      <c r="E55" s="97">
        <f t="shared" si="4"/>
        <v>6.8970000000000002</v>
      </c>
      <c r="F55" s="63" t="s">
        <v>6</v>
      </c>
    </row>
    <row r="56" spans="1:6" s="12" customFormat="1" ht="15.75" customHeight="1" x14ac:dyDescent="0.25">
      <c r="A56" s="19">
        <v>47</v>
      </c>
      <c r="B56" s="14" t="s">
        <v>111</v>
      </c>
      <c r="C56" s="47">
        <v>15.81</v>
      </c>
      <c r="D56" s="96">
        <v>0.1</v>
      </c>
      <c r="E56" s="97">
        <f t="shared" si="4"/>
        <v>17.391000000000002</v>
      </c>
      <c r="F56" s="63" t="s">
        <v>6</v>
      </c>
    </row>
    <row r="57" spans="1:6" s="12" customFormat="1" ht="15.75" customHeight="1" x14ac:dyDescent="0.25">
      <c r="A57" s="19">
        <v>48</v>
      </c>
      <c r="B57" s="14" t="s">
        <v>112</v>
      </c>
      <c r="C57" s="47">
        <v>17.5</v>
      </c>
      <c r="D57" s="96">
        <v>0.1</v>
      </c>
      <c r="E57" s="97">
        <f t="shared" si="4"/>
        <v>19.25</v>
      </c>
      <c r="F57" s="63" t="s">
        <v>6</v>
      </c>
    </row>
    <row r="58" spans="1:6" s="12" customFormat="1" ht="15.75" customHeight="1" x14ac:dyDescent="0.25">
      <c r="A58" s="19">
        <v>49</v>
      </c>
      <c r="B58" s="14" t="s">
        <v>113</v>
      </c>
      <c r="C58" s="47">
        <v>27.92</v>
      </c>
      <c r="D58" s="96">
        <v>0.1</v>
      </c>
      <c r="E58" s="97">
        <f t="shared" si="4"/>
        <v>30.712000000000003</v>
      </c>
      <c r="F58" s="63" t="s">
        <v>6</v>
      </c>
    </row>
    <row r="59" spans="1:6" s="12" customFormat="1" ht="15.75" customHeight="1" x14ac:dyDescent="0.25">
      <c r="A59" s="19">
        <v>50</v>
      </c>
      <c r="B59" s="14" t="s">
        <v>114</v>
      </c>
      <c r="C59" s="47">
        <v>66</v>
      </c>
      <c r="D59" s="96">
        <v>0.1</v>
      </c>
      <c r="E59" s="97">
        <f t="shared" si="4"/>
        <v>72.600000000000009</v>
      </c>
      <c r="F59" s="63" t="s">
        <v>6</v>
      </c>
    </row>
    <row r="60" spans="1:6" s="12" customFormat="1" ht="15.75" customHeight="1" x14ac:dyDescent="0.25">
      <c r="A60" s="19">
        <v>51</v>
      </c>
      <c r="B60" s="14" t="s">
        <v>115</v>
      </c>
      <c r="C60" s="47">
        <v>19.97</v>
      </c>
      <c r="D60" s="96">
        <v>0.1</v>
      </c>
      <c r="E60" s="97">
        <f t="shared" si="4"/>
        <v>21.966999999999999</v>
      </c>
      <c r="F60" s="63" t="s">
        <v>6</v>
      </c>
    </row>
    <row r="61" spans="1:6" s="12" customFormat="1" ht="15.75" customHeight="1" x14ac:dyDescent="0.25">
      <c r="A61" s="19">
        <v>52</v>
      </c>
      <c r="B61" s="14" t="s">
        <v>116</v>
      </c>
      <c r="C61" s="47">
        <v>35.549999999999997</v>
      </c>
      <c r="D61" s="96">
        <v>0.1</v>
      </c>
      <c r="E61" s="97">
        <f t="shared" si="4"/>
        <v>39.104999999999997</v>
      </c>
      <c r="F61" s="63" t="s">
        <v>6</v>
      </c>
    </row>
    <row r="62" spans="1:6" s="12" customFormat="1" ht="15.75" customHeight="1" x14ac:dyDescent="0.25">
      <c r="A62" s="19">
        <v>53</v>
      </c>
      <c r="B62" s="14" t="s">
        <v>117</v>
      </c>
      <c r="C62" s="47">
        <v>12.73</v>
      </c>
      <c r="D62" s="96">
        <v>0.1</v>
      </c>
      <c r="E62" s="97">
        <f t="shared" si="4"/>
        <v>14.003000000000002</v>
      </c>
      <c r="F62" s="63" t="s">
        <v>6</v>
      </c>
    </row>
    <row r="63" spans="1:6" s="12" customFormat="1" ht="15.75" customHeight="1" x14ac:dyDescent="0.25">
      <c r="A63" s="19">
        <v>54</v>
      </c>
      <c r="B63" s="14" t="s">
        <v>118</v>
      </c>
      <c r="C63" s="47">
        <v>14.69</v>
      </c>
      <c r="D63" s="96">
        <v>0.1</v>
      </c>
      <c r="E63" s="97">
        <f t="shared" si="4"/>
        <v>16.159000000000002</v>
      </c>
      <c r="F63" s="63" t="s">
        <v>6</v>
      </c>
    </row>
    <row r="64" spans="1:6" s="12" customFormat="1" ht="15.75" customHeight="1" x14ac:dyDescent="0.25">
      <c r="A64" s="19">
        <v>55</v>
      </c>
      <c r="B64" s="14" t="s">
        <v>119</v>
      </c>
      <c r="C64" s="47">
        <v>5.84</v>
      </c>
      <c r="D64" s="96">
        <v>0.1</v>
      </c>
      <c r="E64" s="97">
        <f t="shared" si="4"/>
        <v>6.4240000000000004</v>
      </c>
      <c r="F64" s="63" t="s">
        <v>6</v>
      </c>
    </row>
    <row r="65" spans="1:6" s="12" customFormat="1" ht="15.75" customHeight="1" x14ac:dyDescent="0.25">
      <c r="A65" s="19">
        <v>56</v>
      </c>
      <c r="B65" s="14" t="s">
        <v>120</v>
      </c>
      <c r="C65" s="47">
        <v>36.4</v>
      </c>
      <c r="D65" s="96">
        <v>0.1</v>
      </c>
      <c r="E65" s="97">
        <f t="shared" si="4"/>
        <v>40.04</v>
      </c>
      <c r="F65" s="63" t="s">
        <v>6</v>
      </c>
    </row>
    <row r="66" spans="1:6" s="12" customFormat="1" ht="15.75" customHeight="1" x14ac:dyDescent="0.25">
      <c r="A66" s="19">
        <v>57</v>
      </c>
      <c r="B66" s="14" t="s">
        <v>121</v>
      </c>
      <c r="C66" s="47">
        <v>42.31</v>
      </c>
      <c r="D66" s="96">
        <v>0.1</v>
      </c>
      <c r="E66" s="97">
        <f t="shared" si="4"/>
        <v>46.541000000000004</v>
      </c>
      <c r="F66" s="63" t="s">
        <v>6</v>
      </c>
    </row>
    <row r="67" spans="1:6" s="12" customFormat="1" ht="15.75" customHeight="1" x14ac:dyDescent="0.25">
      <c r="A67" s="19">
        <v>58</v>
      </c>
      <c r="B67" s="14" t="s">
        <v>122</v>
      </c>
      <c r="C67" s="47">
        <v>29.65</v>
      </c>
      <c r="D67" s="96">
        <v>0.1</v>
      </c>
      <c r="E67" s="97">
        <f t="shared" si="4"/>
        <v>32.615000000000002</v>
      </c>
      <c r="F67" s="63" t="s">
        <v>6</v>
      </c>
    </row>
    <row r="68" spans="1:6" s="12" customFormat="1" ht="15.75" customHeight="1" x14ac:dyDescent="0.25">
      <c r="A68" s="19">
        <v>59</v>
      </c>
      <c r="B68" s="14" t="s">
        <v>123</v>
      </c>
      <c r="C68" s="47">
        <v>14.95</v>
      </c>
      <c r="D68" s="96">
        <v>0.1</v>
      </c>
      <c r="E68" s="97">
        <f t="shared" si="4"/>
        <v>16.445</v>
      </c>
      <c r="F68" s="63" t="s">
        <v>6</v>
      </c>
    </row>
    <row r="69" spans="1:6" s="12" customFormat="1" ht="15.75" customHeight="1" x14ac:dyDescent="0.25">
      <c r="A69" s="19">
        <v>60</v>
      </c>
      <c r="B69" s="14" t="s">
        <v>124</v>
      </c>
      <c r="C69" s="47">
        <v>32</v>
      </c>
      <c r="D69" s="96">
        <v>0.1</v>
      </c>
      <c r="E69" s="97">
        <f t="shared" si="4"/>
        <v>35.200000000000003</v>
      </c>
      <c r="F69" s="63" t="s">
        <v>6</v>
      </c>
    </row>
    <row r="70" spans="1:6" s="12" customFormat="1" ht="15.75" customHeight="1" x14ac:dyDescent="0.25">
      <c r="A70" s="19">
        <v>61</v>
      </c>
      <c r="B70" s="14" t="s">
        <v>125</v>
      </c>
      <c r="C70" s="47">
        <v>28.02</v>
      </c>
      <c r="D70" s="96">
        <v>0.1</v>
      </c>
      <c r="E70" s="97">
        <f t="shared" si="4"/>
        <v>30.822000000000003</v>
      </c>
      <c r="F70" s="63" t="s">
        <v>6</v>
      </c>
    </row>
    <row r="71" spans="1:6" s="12" customFormat="1" ht="15.75" customHeight="1" x14ac:dyDescent="0.25">
      <c r="A71" s="19">
        <v>62</v>
      </c>
      <c r="B71" s="14" t="s">
        <v>126</v>
      </c>
      <c r="C71" s="47">
        <v>24.84</v>
      </c>
      <c r="D71" s="96">
        <v>0.1</v>
      </c>
      <c r="E71" s="97">
        <f t="shared" si="4"/>
        <v>27.324000000000002</v>
      </c>
      <c r="F71" s="63" t="s">
        <v>6</v>
      </c>
    </row>
    <row r="72" spans="1:6" s="12" customFormat="1" ht="15.75" customHeight="1" x14ac:dyDescent="0.25">
      <c r="A72" s="19">
        <v>63</v>
      </c>
      <c r="B72" s="14" t="s">
        <v>127</v>
      </c>
      <c r="C72" s="47">
        <v>20.55</v>
      </c>
      <c r="D72" s="96">
        <v>0.1</v>
      </c>
      <c r="E72" s="97">
        <f t="shared" si="4"/>
        <v>22.605000000000004</v>
      </c>
      <c r="F72" s="63" t="s">
        <v>6</v>
      </c>
    </row>
    <row r="73" spans="1:6" s="12" customFormat="1" ht="15.75" customHeight="1" x14ac:dyDescent="0.25">
      <c r="A73" s="19">
        <v>64</v>
      </c>
      <c r="B73" s="14" t="s">
        <v>128</v>
      </c>
      <c r="C73" s="47">
        <v>33.869999999999997</v>
      </c>
      <c r="D73" s="96">
        <v>0.1</v>
      </c>
      <c r="E73" s="97">
        <f t="shared" si="4"/>
        <v>37.256999999999998</v>
      </c>
      <c r="F73" s="63" t="s">
        <v>6</v>
      </c>
    </row>
    <row r="74" spans="1:6" s="12" customFormat="1" ht="15.75" customHeight="1" x14ac:dyDescent="0.25">
      <c r="A74" s="19">
        <v>65</v>
      </c>
      <c r="B74" s="14" t="s">
        <v>129</v>
      </c>
      <c r="C74" s="47">
        <v>42.13</v>
      </c>
      <c r="D74" s="96">
        <v>0.1</v>
      </c>
      <c r="E74" s="97">
        <f t="shared" si="4"/>
        <v>46.343000000000004</v>
      </c>
      <c r="F74" s="63" t="s">
        <v>6</v>
      </c>
    </row>
    <row r="75" spans="1:6" s="12" customFormat="1" ht="15.75" customHeight="1" x14ac:dyDescent="0.25">
      <c r="A75" s="19">
        <v>66</v>
      </c>
      <c r="B75" s="14" t="s">
        <v>130</v>
      </c>
      <c r="C75" s="47">
        <v>20.309999999999999</v>
      </c>
      <c r="D75" s="96">
        <v>0.1</v>
      </c>
      <c r="E75" s="97">
        <f t="shared" si="4"/>
        <v>22.341000000000001</v>
      </c>
      <c r="F75" s="63" t="s">
        <v>6</v>
      </c>
    </row>
    <row r="76" spans="1:6" s="12" customFormat="1" ht="15.75" customHeight="1" x14ac:dyDescent="0.25">
      <c r="A76" s="19">
        <v>67</v>
      </c>
      <c r="B76" s="14" t="s">
        <v>131</v>
      </c>
      <c r="C76" s="47">
        <v>62</v>
      </c>
      <c r="D76" s="96">
        <v>0.1</v>
      </c>
      <c r="E76" s="97">
        <f t="shared" si="4"/>
        <v>68.2</v>
      </c>
      <c r="F76" s="63" t="s">
        <v>6</v>
      </c>
    </row>
    <row r="77" spans="1:6" s="12" customFormat="1" ht="15.75" customHeight="1" x14ac:dyDescent="0.25">
      <c r="A77" s="19">
        <v>68</v>
      </c>
      <c r="B77" s="14" t="s">
        <v>132</v>
      </c>
      <c r="C77" s="47">
        <v>15.42</v>
      </c>
      <c r="D77" s="96">
        <v>0.1</v>
      </c>
      <c r="E77" s="97">
        <f t="shared" si="4"/>
        <v>16.962</v>
      </c>
      <c r="F77" s="63" t="s">
        <v>6</v>
      </c>
    </row>
    <row r="78" spans="1:6" s="12" customFormat="1" ht="15.75" customHeight="1" x14ac:dyDescent="0.25">
      <c r="A78" s="19">
        <v>69</v>
      </c>
      <c r="B78" s="14" t="s">
        <v>133</v>
      </c>
      <c r="C78" s="47">
        <v>7.39</v>
      </c>
      <c r="D78" s="96">
        <v>0.1</v>
      </c>
      <c r="E78" s="97">
        <f t="shared" si="4"/>
        <v>8.1289999999999996</v>
      </c>
      <c r="F78" s="63" t="s">
        <v>6</v>
      </c>
    </row>
    <row r="79" spans="1:6" s="12" customFormat="1" ht="15.75" customHeight="1" x14ac:dyDescent="0.25">
      <c r="A79" s="19">
        <v>70</v>
      </c>
      <c r="B79" s="14" t="s">
        <v>134</v>
      </c>
      <c r="C79" s="47">
        <v>24.14</v>
      </c>
      <c r="D79" s="96">
        <v>0.1</v>
      </c>
      <c r="E79" s="97">
        <f t="shared" si="4"/>
        <v>26.554000000000002</v>
      </c>
      <c r="F79" s="63" t="s">
        <v>6</v>
      </c>
    </row>
    <row r="80" spans="1:6" s="12" customFormat="1" ht="15.75" customHeight="1" x14ac:dyDescent="0.25">
      <c r="A80" s="19">
        <v>71</v>
      </c>
      <c r="B80" s="14" t="s">
        <v>135</v>
      </c>
      <c r="C80" s="47">
        <v>12.99</v>
      </c>
      <c r="D80" s="96">
        <v>0.1</v>
      </c>
      <c r="E80" s="97">
        <f t="shared" si="4"/>
        <v>14.289000000000001</v>
      </c>
      <c r="F80" s="63" t="s">
        <v>6</v>
      </c>
    </row>
    <row r="81" spans="1:6" s="12" customFormat="1" ht="15.75" customHeight="1" x14ac:dyDescent="0.25">
      <c r="A81" s="19">
        <v>72</v>
      </c>
      <c r="B81" s="14" t="s">
        <v>136</v>
      </c>
      <c r="C81" s="47">
        <v>18.829999999999998</v>
      </c>
      <c r="D81" s="96">
        <v>0.1</v>
      </c>
      <c r="E81" s="97">
        <f t="shared" si="4"/>
        <v>20.713000000000001</v>
      </c>
      <c r="F81" s="63" t="s">
        <v>6</v>
      </c>
    </row>
    <row r="82" spans="1:6" s="12" customFormat="1" ht="15.75" customHeight="1" x14ac:dyDescent="0.25">
      <c r="A82" s="19">
        <v>73</v>
      </c>
      <c r="B82" s="14" t="s">
        <v>137</v>
      </c>
      <c r="C82" s="47">
        <v>10.02</v>
      </c>
      <c r="D82" s="96">
        <v>0.1</v>
      </c>
      <c r="E82" s="97">
        <f t="shared" si="4"/>
        <v>11.022</v>
      </c>
      <c r="F82" s="63" t="s">
        <v>6</v>
      </c>
    </row>
    <row r="83" spans="1:6" s="12" customFormat="1" ht="15.75" customHeight="1" x14ac:dyDescent="0.25">
      <c r="A83" s="19">
        <v>74</v>
      </c>
      <c r="B83" s="14" t="s">
        <v>138</v>
      </c>
      <c r="C83" s="47">
        <v>6.83</v>
      </c>
      <c r="D83" s="96">
        <v>0.1</v>
      </c>
      <c r="E83" s="97">
        <f t="shared" si="4"/>
        <v>7.5130000000000008</v>
      </c>
      <c r="F83" s="63" t="s">
        <v>6</v>
      </c>
    </row>
    <row r="84" spans="1:6" s="12" customFormat="1" ht="15.75" customHeight="1" x14ac:dyDescent="0.25">
      <c r="A84" s="19">
        <v>75</v>
      </c>
      <c r="B84" s="14" t="s">
        <v>139</v>
      </c>
      <c r="C84" s="47">
        <v>22.81</v>
      </c>
      <c r="D84" s="96">
        <v>0.1</v>
      </c>
      <c r="E84" s="97">
        <f t="shared" si="4"/>
        <v>25.091000000000001</v>
      </c>
      <c r="F84" s="63" t="s">
        <v>6</v>
      </c>
    </row>
    <row r="85" spans="1:6" s="12" customFormat="1" ht="15.75" customHeight="1" x14ac:dyDescent="0.25">
      <c r="A85" s="19">
        <v>76</v>
      </c>
      <c r="B85" s="14" t="s">
        <v>140</v>
      </c>
      <c r="C85" s="47">
        <v>10.07</v>
      </c>
      <c r="D85" s="96">
        <v>0.1</v>
      </c>
      <c r="E85" s="97">
        <f t="shared" si="4"/>
        <v>11.077000000000002</v>
      </c>
      <c r="F85" s="63" t="s">
        <v>6</v>
      </c>
    </row>
    <row r="86" spans="1:6" s="12" customFormat="1" ht="15.75" customHeight="1" x14ac:dyDescent="0.25">
      <c r="A86" s="19">
        <v>77</v>
      </c>
      <c r="B86" s="14" t="s">
        <v>141</v>
      </c>
      <c r="C86" s="47">
        <v>24.18</v>
      </c>
      <c r="D86" s="96">
        <v>0.1</v>
      </c>
      <c r="E86" s="97">
        <f t="shared" ref="E86:E112" si="5">C86*(1+D86)</f>
        <v>26.598000000000003</v>
      </c>
      <c r="F86" s="63" t="s">
        <v>6</v>
      </c>
    </row>
    <row r="87" spans="1:6" s="12" customFormat="1" ht="15.75" customHeight="1" x14ac:dyDescent="0.25">
      <c r="A87" s="19">
        <v>78</v>
      </c>
      <c r="B87" s="14" t="s">
        <v>142</v>
      </c>
      <c r="C87" s="47">
        <v>62.14</v>
      </c>
      <c r="D87" s="96">
        <v>0.1</v>
      </c>
      <c r="E87" s="97">
        <f t="shared" si="5"/>
        <v>68.353999999999999</v>
      </c>
      <c r="F87" s="63" t="s">
        <v>6</v>
      </c>
    </row>
    <row r="88" spans="1:6" s="12" customFormat="1" ht="15.75" customHeight="1" x14ac:dyDescent="0.25">
      <c r="A88" s="19">
        <v>79</v>
      </c>
      <c r="B88" s="14" t="s">
        <v>143</v>
      </c>
      <c r="C88" s="47">
        <v>68.33</v>
      </c>
      <c r="D88" s="96">
        <v>0.1</v>
      </c>
      <c r="E88" s="97">
        <f t="shared" si="5"/>
        <v>75.163000000000011</v>
      </c>
      <c r="F88" s="63" t="s">
        <v>6</v>
      </c>
    </row>
    <row r="89" spans="1:6" s="12" customFormat="1" ht="15.75" customHeight="1" x14ac:dyDescent="0.25">
      <c r="A89" s="19">
        <v>80</v>
      </c>
      <c r="B89" s="14" t="s">
        <v>144</v>
      </c>
      <c r="C89" s="47">
        <v>18.420000000000002</v>
      </c>
      <c r="D89" s="96">
        <v>0.1</v>
      </c>
      <c r="E89" s="97">
        <f t="shared" si="5"/>
        <v>20.262000000000004</v>
      </c>
      <c r="F89" s="63" t="s">
        <v>6</v>
      </c>
    </row>
    <row r="90" spans="1:6" s="12" customFormat="1" ht="15.75" customHeight="1" x14ac:dyDescent="0.25">
      <c r="A90" s="19">
        <v>81</v>
      </c>
      <c r="B90" s="14" t="s">
        <v>145</v>
      </c>
      <c r="C90" s="47">
        <v>53</v>
      </c>
      <c r="D90" s="96">
        <v>0.1</v>
      </c>
      <c r="E90" s="97">
        <f t="shared" si="5"/>
        <v>58.300000000000004</v>
      </c>
      <c r="F90" s="63" t="s">
        <v>6</v>
      </c>
    </row>
    <row r="91" spans="1:6" s="12" customFormat="1" ht="15.75" customHeight="1" x14ac:dyDescent="0.25">
      <c r="A91" s="19">
        <v>82</v>
      </c>
      <c r="B91" s="14" t="s">
        <v>146</v>
      </c>
      <c r="C91" s="47">
        <v>4.5</v>
      </c>
      <c r="D91" s="96">
        <v>0.1</v>
      </c>
      <c r="E91" s="97">
        <f t="shared" si="5"/>
        <v>4.95</v>
      </c>
      <c r="F91" s="63" t="s">
        <v>6</v>
      </c>
    </row>
    <row r="92" spans="1:6" s="12" customFormat="1" ht="15.75" customHeight="1" x14ac:dyDescent="0.25">
      <c r="A92" s="19">
        <v>83</v>
      </c>
      <c r="B92" s="14" t="s">
        <v>147</v>
      </c>
      <c r="C92" s="47">
        <v>9.89</v>
      </c>
      <c r="D92" s="96">
        <v>0.1</v>
      </c>
      <c r="E92" s="97">
        <f t="shared" si="5"/>
        <v>10.879000000000001</v>
      </c>
      <c r="F92" s="63" t="s">
        <v>6</v>
      </c>
    </row>
    <row r="93" spans="1:6" s="12" customFormat="1" ht="15.75" customHeight="1" x14ac:dyDescent="0.25">
      <c r="A93" s="19">
        <v>84</v>
      </c>
      <c r="B93" s="14" t="s">
        <v>148</v>
      </c>
      <c r="C93" s="47">
        <v>36.67</v>
      </c>
      <c r="D93" s="96">
        <v>0.1</v>
      </c>
      <c r="E93" s="97">
        <f t="shared" si="5"/>
        <v>40.337000000000003</v>
      </c>
      <c r="F93" s="63" t="s">
        <v>6</v>
      </c>
    </row>
    <row r="94" spans="1:6" s="12" customFormat="1" ht="15.75" customHeight="1" x14ac:dyDescent="0.25">
      <c r="A94" s="19">
        <v>85</v>
      </c>
      <c r="B94" s="14" t="s">
        <v>149</v>
      </c>
      <c r="C94" s="47">
        <v>12.57</v>
      </c>
      <c r="D94" s="96">
        <v>0.1</v>
      </c>
      <c r="E94" s="97">
        <f t="shared" si="5"/>
        <v>13.827000000000002</v>
      </c>
      <c r="F94" s="63" t="s">
        <v>6</v>
      </c>
    </row>
    <row r="95" spans="1:6" s="12" customFormat="1" ht="15.75" customHeight="1" x14ac:dyDescent="0.25">
      <c r="A95" s="19">
        <v>86</v>
      </c>
      <c r="B95" s="14" t="s">
        <v>150</v>
      </c>
      <c r="C95" s="47">
        <v>27.28</v>
      </c>
      <c r="D95" s="96">
        <v>0.1</v>
      </c>
      <c r="E95" s="97">
        <f t="shared" si="5"/>
        <v>30.008000000000003</v>
      </c>
      <c r="F95" s="63" t="s">
        <v>6</v>
      </c>
    </row>
    <row r="96" spans="1:6" s="12" customFormat="1" ht="15.75" customHeight="1" x14ac:dyDescent="0.25">
      <c r="A96" s="19">
        <v>87</v>
      </c>
      <c r="B96" s="14" t="s">
        <v>151</v>
      </c>
      <c r="C96" s="47">
        <v>21.37</v>
      </c>
      <c r="D96" s="96">
        <v>0.1</v>
      </c>
      <c r="E96" s="97">
        <f t="shared" si="5"/>
        <v>23.507000000000001</v>
      </c>
      <c r="F96" s="63" t="s">
        <v>6</v>
      </c>
    </row>
    <row r="97" spans="1:6" s="12" customFormat="1" ht="15.75" customHeight="1" x14ac:dyDescent="0.25">
      <c r="A97" s="19">
        <v>88</v>
      </c>
      <c r="B97" s="14" t="s">
        <v>152</v>
      </c>
      <c r="C97" s="47">
        <v>32</v>
      </c>
      <c r="D97" s="96">
        <v>0.1</v>
      </c>
      <c r="E97" s="97">
        <f t="shared" si="5"/>
        <v>35.200000000000003</v>
      </c>
      <c r="F97" s="63" t="s">
        <v>6</v>
      </c>
    </row>
    <row r="98" spans="1:6" s="12" customFormat="1" ht="15.75" customHeight="1" x14ac:dyDescent="0.25">
      <c r="A98" s="19">
        <v>89</v>
      </c>
      <c r="B98" s="14" t="s">
        <v>153</v>
      </c>
      <c r="C98" s="47">
        <v>46</v>
      </c>
      <c r="D98" s="96">
        <v>0.1</v>
      </c>
      <c r="E98" s="97">
        <f t="shared" si="5"/>
        <v>50.6</v>
      </c>
      <c r="F98" s="63" t="s">
        <v>6</v>
      </c>
    </row>
    <row r="99" spans="1:6" s="12" customFormat="1" ht="15.75" customHeight="1" x14ac:dyDescent="0.25">
      <c r="A99" s="19">
        <v>90</v>
      </c>
      <c r="B99" s="14" t="s">
        <v>154</v>
      </c>
      <c r="C99" s="47">
        <v>27.52</v>
      </c>
      <c r="D99" s="96">
        <v>0.1</v>
      </c>
      <c r="E99" s="97">
        <f t="shared" si="5"/>
        <v>30.272000000000002</v>
      </c>
      <c r="F99" s="63" t="s">
        <v>6</v>
      </c>
    </row>
    <row r="100" spans="1:6" s="12" customFormat="1" ht="15.75" customHeight="1" x14ac:dyDescent="0.25">
      <c r="A100" s="19">
        <v>91</v>
      </c>
      <c r="B100" s="14" t="s">
        <v>155</v>
      </c>
      <c r="C100" s="47">
        <v>29.62</v>
      </c>
      <c r="D100" s="96">
        <v>0.1</v>
      </c>
      <c r="E100" s="97">
        <f t="shared" si="5"/>
        <v>32.582000000000001</v>
      </c>
      <c r="F100" s="63" t="s">
        <v>6</v>
      </c>
    </row>
    <row r="101" spans="1:6" s="12" customFormat="1" ht="15.75" customHeight="1" x14ac:dyDescent="0.25">
      <c r="A101" s="19">
        <v>92</v>
      </c>
      <c r="B101" s="14" t="s">
        <v>156</v>
      </c>
      <c r="C101" s="47">
        <v>49</v>
      </c>
      <c r="D101" s="96">
        <v>0.1</v>
      </c>
      <c r="E101" s="97">
        <f t="shared" si="5"/>
        <v>53.900000000000006</v>
      </c>
      <c r="F101" s="63" t="s">
        <v>6</v>
      </c>
    </row>
    <row r="102" spans="1:6" s="12" customFormat="1" ht="15.75" customHeight="1" x14ac:dyDescent="0.25">
      <c r="A102" s="19">
        <v>93</v>
      </c>
      <c r="B102" s="14" t="s">
        <v>157</v>
      </c>
      <c r="C102" s="47">
        <v>25.85</v>
      </c>
      <c r="D102" s="96">
        <v>0.1</v>
      </c>
      <c r="E102" s="97">
        <f t="shared" si="5"/>
        <v>28.435000000000002</v>
      </c>
      <c r="F102" s="63" t="s">
        <v>6</v>
      </c>
    </row>
    <row r="103" spans="1:6" s="12" customFormat="1" ht="15.75" customHeight="1" x14ac:dyDescent="0.25">
      <c r="A103" s="19">
        <v>94</v>
      </c>
      <c r="B103" s="14" t="s">
        <v>158</v>
      </c>
      <c r="C103" s="47">
        <v>32.17</v>
      </c>
      <c r="D103" s="96">
        <v>0.1</v>
      </c>
      <c r="E103" s="97">
        <f t="shared" si="5"/>
        <v>35.387000000000008</v>
      </c>
      <c r="F103" s="63" t="s">
        <v>6</v>
      </c>
    </row>
    <row r="104" spans="1:6" s="12" customFormat="1" ht="15.75" customHeight="1" x14ac:dyDescent="0.25">
      <c r="A104" s="19">
        <v>95</v>
      </c>
      <c r="B104" s="14" t="s">
        <v>159</v>
      </c>
      <c r="C104" s="47">
        <v>12.56</v>
      </c>
      <c r="D104" s="96">
        <v>0.1</v>
      </c>
      <c r="E104" s="97">
        <f t="shared" si="5"/>
        <v>13.816000000000003</v>
      </c>
      <c r="F104" s="63" t="s">
        <v>6</v>
      </c>
    </row>
    <row r="105" spans="1:6" s="12" customFormat="1" ht="15.75" customHeight="1" x14ac:dyDescent="0.25">
      <c r="A105" s="19">
        <v>96</v>
      </c>
      <c r="B105" s="14" t="s">
        <v>160</v>
      </c>
      <c r="C105" s="47">
        <v>80</v>
      </c>
      <c r="D105" s="96">
        <v>0.1</v>
      </c>
      <c r="E105" s="97">
        <f t="shared" si="5"/>
        <v>88</v>
      </c>
      <c r="F105" s="63" t="s">
        <v>6</v>
      </c>
    </row>
    <row r="106" spans="1:6" s="12" customFormat="1" ht="15.75" customHeight="1" x14ac:dyDescent="0.25">
      <c r="A106" s="19">
        <v>97</v>
      </c>
      <c r="B106" s="14" t="s">
        <v>161</v>
      </c>
      <c r="C106" s="47">
        <v>31.41</v>
      </c>
      <c r="D106" s="96">
        <v>0.1</v>
      </c>
      <c r="E106" s="97">
        <f t="shared" si="5"/>
        <v>34.551000000000002</v>
      </c>
      <c r="F106" s="63" t="s">
        <v>6</v>
      </c>
    </row>
    <row r="107" spans="1:6" s="12" customFormat="1" ht="15.75" customHeight="1" x14ac:dyDescent="0.25">
      <c r="A107" s="19">
        <v>98</v>
      </c>
      <c r="B107" s="14" t="s">
        <v>162</v>
      </c>
      <c r="C107" s="47">
        <v>1.99</v>
      </c>
      <c r="D107" s="96">
        <v>0.1</v>
      </c>
      <c r="E107" s="97">
        <f t="shared" si="5"/>
        <v>2.1890000000000001</v>
      </c>
      <c r="F107" s="63" t="s">
        <v>6</v>
      </c>
    </row>
    <row r="108" spans="1:6" s="12" customFormat="1" ht="15.75" customHeight="1" x14ac:dyDescent="0.25">
      <c r="A108" s="19">
        <v>99</v>
      </c>
      <c r="B108" s="14" t="s">
        <v>163</v>
      </c>
      <c r="C108" s="47">
        <v>46.32</v>
      </c>
      <c r="D108" s="96">
        <v>0.1</v>
      </c>
      <c r="E108" s="97">
        <f t="shared" si="5"/>
        <v>50.952000000000005</v>
      </c>
      <c r="F108" s="63" t="s">
        <v>6</v>
      </c>
    </row>
    <row r="109" spans="1:6" s="12" customFormat="1" ht="15.75" customHeight="1" x14ac:dyDescent="0.25">
      <c r="A109" s="19">
        <v>100</v>
      </c>
      <c r="B109" s="14" t="s">
        <v>164</v>
      </c>
      <c r="C109" s="47">
        <v>18.47</v>
      </c>
      <c r="D109" s="96">
        <v>0.1</v>
      </c>
      <c r="E109" s="97">
        <f t="shared" si="5"/>
        <v>20.317</v>
      </c>
      <c r="F109" s="63" t="s">
        <v>6</v>
      </c>
    </row>
    <row r="110" spans="1:6" s="12" customFormat="1" ht="15.75" customHeight="1" x14ac:dyDescent="0.25">
      <c r="A110" s="19">
        <v>101</v>
      </c>
      <c r="B110" s="14" t="s">
        <v>165</v>
      </c>
      <c r="C110" s="47">
        <v>20.149999999999999</v>
      </c>
      <c r="D110" s="96">
        <v>0.1</v>
      </c>
      <c r="E110" s="97">
        <f t="shared" si="5"/>
        <v>22.164999999999999</v>
      </c>
      <c r="F110" s="63" t="s">
        <v>6</v>
      </c>
    </row>
    <row r="111" spans="1:6" s="12" customFormat="1" ht="15.75" customHeight="1" x14ac:dyDescent="0.25">
      <c r="A111" s="19">
        <v>102</v>
      </c>
      <c r="B111" s="14" t="s">
        <v>166</v>
      </c>
      <c r="C111" s="47">
        <v>19.04</v>
      </c>
      <c r="D111" s="96">
        <v>0.1</v>
      </c>
      <c r="E111" s="97">
        <f t="shared" si="5"/>
        <v>20.943999999999999</v>
      </c>
      <c r="F111" s="63" t="s">
        <v>6</v>
      </c>
    </row>
    <row r="112" spans="1:6" s="12" customFormat="1" ht="15.75" customHeight="1" x14ac:dyDescent="0.25">
      <c r="A112" s="19">
        <v>103</v>
      </c>
      <c r="B112" s="14" t="s">
        <v>167</v>
      </c>
      <c r="C112" s="47">
        <v>23.8</v>
      </c>
      <c r="D112" s="96">
        <v>0.1</v>
      </c>
      <c r="E112" s="97">
        <f t="shared" si="5"/>
        <v>26.180000000000003</v>
      </c>
      <c r="F112" s="63" t="s">
        <v>6</v>
      </c>
    </row>
    <row r="113" spans="1:6" s="12" customFormat="1" ht="15.75" customHeight="1" x14ac:dyDescent="0.25">
      <c r="A113" s="19">
        <v>104</v>
      </c>
      <c r="B113" s="14" t="s">
        <v>168</v>
      </c>
      <c r="C113" s="47">
        <v>68</v>
      </c>
      <c r="D113" s="96">
        <v>0.1</v>
      </c>
      <c r="E113" s="97">
        <f t="shared" ref="E113:E142" si="6">C113*(1+D113)</f>
        <v>74.800000000000011</v>
      </c>
      <c r="F113" s="63" t="s">
        <v>6</v>
      </c>
    </row>
    <row r="114" spans="1:6" s="12" customFormat="1" ht="15.75" customHeight="1" x14ac:dyDescent="0.25">
      <c r="A114" s="19">
        <v>105</v>
      </c>
      <c r="B114" s="14" t="s">
        <v>169</v>
      </c>
      <c r="C114" s="47">
        <v>6.7</v>
      </c>
      <c r="D114" s="96">
        <v>0.1</v>
      </c>
      <c r="E114" s="97">
        <f t="shared" si="6"/>
        <v>7.370000000000001</v>
      </c>
      <c r="F114" s="63" t="s">
        <v>6</v>
      </c>
    </row>
    <row r="115" spans="1:6" s="12" customFormat="1" ht="15.75" customHeight="1" x14ac:dyDescent="0.25">
      <c r="A115" s="19">
        <v>106</v>
      </c>
      <c r="B115" s="14" t="s">
        <v>170</v>
      </c>
      <c r="C115" s="47">
        <v>14.88</v>
      </c>
      <c r="D115" s="96">
        <v>0.1</v>
      </c>
      <c r="E115" s="97">
        <f t="shared" si="6"/>
        <v>16.368000000000002</v>
      </c>
      <c r="F115" s="63" t="s">
        <v>6</v>
      </c>
    </row>
    <row r="116" spans="1:6" s="12" customFormat="1" ht="15.75" customHeight="1" x14ac:dyDescent="0.25">
      <c r="A116" s="19">
        <v>107</v>
      </c>
      <c r="B116" s="14" t="s">
        <v>171</v>
      </c>
      <c r="C116" s="47">
        <v>31.11</v>
      </c>
      <c r="D116" s="96">
        <v>0.1</v>
      </c>
      <c r="E116" s="97">
        <f t="shared" si="6"/>
        <v>34.221000000000004</v>
      </c>
      <c r="F116" s="63" t="s">
        <v>6</v>
      </c>
    </row>
    <row r="117" spans="1:6" s="12" customFormat="1" ht="15.75" customHeight="1" x14ac:dyDescent="0.25">
      <c r="A117" s="19">
        <v>108</v>
      </c>
      <c r="B117" s="14" t="s">
        <v>172</v>
      </c>
      <c r="C117" s="47">
        <v>17.149999999999999</v>
      </c>
      <c r="D117" s="96">
        <v>0.1</v>
      </c>
      <c r="E117" s="97">
        <f t="shared" si="6"/>
        <v>18.864999999999998</v>
      </c>
      <c r="F117" s="63" t="s">
        <v>6</v>
      </c>
    </row>
    <row r="118" spans="1:6" s="12" customFormat="1" ht="15.75" customHeight="1" x14ac:dyDescent="0.25">
      <c r="A118" s="19">
        <v>109</v>
      </c>
      <c r="B118" s="14" t="s">
        <v>173</v>
      </c>
      <c r="C118" s="47">
        <v>4.3600000000000003</v>
      </c>
      <c r="D118" s="96">
        <v>0.1</v>
      </c>
      <c r="E118" s="97">
        <f t="shared" si="6"/>
        <v>4.7960000000000012</v>
      </c>
      <c r="F118" s="63" t="s">
        <v>6</v>
      </c>
    </row>
    <row r="119" spans="1:6" s="12" customFormat="1" ht="15.75" customHeight="1" x14ac:dyDescent="0.25">
      <c r="A119" s="19">
        <v>110</v>
      </c>
      <c r="B119" s="14" t="s">
        <v>174</v>
      </c>
      <c r="C119" s="47">
        <v>7.78</v>
      </c>
      <c r="D119" s="96">
        <v>0.1</v>
      </c>
      <c r="E119" s="97">
        <f t="shared" si="6"/>
        <v>8.5580000000000016</v>
      </c>
      <c r="F119" s="63" t="s">
        <v>6</v>
      </c>
    </row>
    <row r="120" spans="1:6" s="12" customFormat="1" ht="15.75" customHeight="1" x14ac:dyDescent="0.25">
      <c r="A120" s="19">
        <v>111</v>
      </c>
      <c r="B120" s="14" t="s">
        <v>175</v>
      </c>
      <c r="C120" s="47">
        <v>2.95</v>
      </c>
      <c r="D120" s="96">
        <v>0.1</v>
      </c>
      <c r="E120" s="97">
        <f t="shared" si="6"/>
        <v>3.2450000000000006</v>
      </c>
      <c r="F120" s="63" t="s">
        <v>6</v>
      </c>
    </row>
    <row r="121" spans="1:6" s="12" customFormat="1" ht="15.75" customHeight="1" x14ac:dyDescent="0.25">
      <c r="A121" s="19">
        <v>112</v>
      </c>
      <c r="B121" s="14" t="s">
        <v>176</v>
      </c>
      <c r="C121" s="47">
        <v>4.55</v>
      </c>
      <c r="D121" s="96">
        <v>0.1</v>
      </c>
      <c r="E121" s="97">
        <f t="shared" si="6"/>
        <v>5.0049999999999999</v>
      </c>
      <c r="F121" s="63" t="s">
        <v>6</v>
      </c>
    </row>
    <row r="122" spans="1:6" s="12" customFormat="1" ht="15.75" customHeight="1" x14ac:dyDescent="0.25">
      <c r="A122" s="19">
        <v>113</v>
      </c>
      <c r="B122" s="14" t="s">
        <v>177</v>
      </c>
      <c r="C122" s="47">
        <v>2.44</v>
      </c>
      <c r="D122" s="96">
        <v>0.1</v>
      </c>
      <c r="E122" s="97">
        <f t="shared" si="6"/>
        <v>2.6840000000000002</v>
      </c>
      <c r="F122" s="63" t="s">
        <v>6</v>
      </c>
    </row>
    <row r="123" spans="1:6" s="12" customFormat="1" ht="15.75" customHeight="1" x14ac:dyDescent="0.25">
      <c r="A123" s="19">
        <v>114</v>
      </c>
      <c r="B123" s="14" t="s">
        <v>178</v>
      </c>
      <c r="C123" s="47">
        <v>4.24</v>
      </c>
      <c r="D123" s="96">
        <v>0.1</v>
      </c>
      <c r="E123" s="97">
        <f t="shared" si="6"/>
        <v>4.6640000000000006</v>
      </c>
      <c r="F123" s="63" t="s">
        <v>6</v>
      </c>
    </row>
    <row r="124" spans="1:6" s="12" customFormat="1" ht="15.75" customHeight="1" x14ac:dyDescent="0.25">
      <c r="A124" s="19">
        <v>115</v>
      </c>
      <c r="B124" s="14" t="s">
        <v>179</v>
      </c>
      <c r="C124" s="47">
        <v>22.43</v>
      </c>
      <c r="D124" s="96">
        <v>0.1</v>
      </c>
      <c r="E124" s="97">
        <f t="shared" si="6"/>
        <v>24.673000000000002</v>
      </c>
      <c r="F124" s="63" t="s">
        <v>6</v>
      </c>
    </row>
    <row r="125" spans="1:6" s="12" customFormat="1" ht="15.75" customHeight="1" x14ac:dyDescent="0.25">
      <c r="A125" s="19">
        <v>116</v>
      </c>
      <c r="B125" s="14" t="s">
        <v>180</v>
      </c>
      <c r="C125" s="47">
        <v>53.63</v>
      </c>
      <c r="D125" s="96">
        <v>0.1</v>
      </c>
      <c r="E125" s="97">
        <f t="shared" si="6"/>
        <v>58.993000000000009</v>
      </c>
      <c r="F125" s="63" t="s">
        <v>6</v>
      </c>
    </row>
    <row r="126" spans="1:6" s="12" customFormat="1" ht="15.75" customHeight="1" x14ac:dyDescent="0.25">
      <c r="A126" s="19">
        <v>117</v>
      </c>
      <c r="B126" s="14" t="s">
        <v>181</v>
      </c>
      <c r="C126" s="47">
        <v>214</v>
      </c>
      <c r="D126" s="96">
        <v>0.1</v>
      </c>
      <c r="E126" s="97">
        <f t="shared" si="6"/>
        <v>235.4</v>
      </c>
      <c r="F126" s="63" t="s">
        <v>6</v>
      </c>
    </row>
    <row r="127" spans="1:6" s="12" customFormat="1" ht="15.75" customHeight="1" x14ac:dyDescent="0.25">
      <c r="A127" s="19">
        <v>118</v>
      </c>
      <c r="B127" s="14" t="s">
        <v>182</v>
      </c>
      <c r="C127" s="47">
        <v>28.56</v>
      </c>
      <c r="D127" s="96">
        <v>0.1</v>
      </c>
      <c r="E127" s="97">
        <f t="shared" si="6"/>
        <v>31.416</v>
      </c>
      <c r="F127" s="63" t="s">
        <v>6</v>
      </c>
    </row>
    <row r="128" spans="1:6" s="12" customFormat="1" ht="15.75" customHeight="1" x14ac:dyDescent="0.25">
      <c r="A128" s="19">
        <v>119</v>
      </c>
      <c r="B128" s="14" t="s">
        <v>183</v>
      </c>
      <c r="C128" s="47">
        <v>5.22</v>
      </c>
      <c r="D128" s="96">
        <v>0.1</v>
      </c>
      <c r="E128" s="97">
        <f t="shared" si="6"/>
        <v>5.742</v>
      </c>
      <c r="F128" s="63" t="s">
        <v>6</v>
      </c>
    </row>
    <row r="129" spans="1:6" s="12" customFormat="1" ht="15.75" customHeight="1" x14ac:dyDescent="0.25">
      <c r="A129" s="19">
        <v>120</v>
      </c>
      <c r="B129" s="14" t="s">
        <v>184</v>
      </c>
      <c r="C129" s="47">
        <v>86</v>
      </c>
      <c r="D129" s="96">
        <v>0.1</v>
      </c>
      <c r="E129" s="97">
        <f t="shared" si="6"/>
        <v>94.600000000000009</v>
      </c>
      <c r="F129" s="63" t="s">
        <v>6</v>
      </c>
    </row>
    <row r="130" spans="1:6" s="12" customFormat="1" ht="15.75" customHeight="1" x14ac:dyDescent="0.25">
      <c r="A130" s="19">
        <v>121</v>
      </c>
      <c r="B130" s="14" t="s">
        <v>185</v>
      </c>
      <c r="C130" s="47">
        <v>8.64</v>
      </c>
      <c r="D130" s="96">
        <v>0.1</v>
      </c>
      <c r="E130" s="97">
        <f t="shared" si="6"/>
        <v>9.5040000000000013</v>
      </c>
      <c r="F130" s="63" t="s">
        <v>6</v>
      </c>
    </row>
    <row r="131" spans="1:6" s="12" customFormat="1" ht="15.75" customHeight="1" x14ac:dyDescent="0.25">
      <c r="A131" s="19">
        <v>122</v>
      </c>
      <c r="B131" s="14" t="s">
        <v>186</v>
      </c>
      <c r="C131" s="47">
        <v>122</v>
      </c>
      <c r="D131" s="96">
        <v>0.1</v>
      </c>
      <c r="E131" s="97">
        <f t="shared" si="6"/>
        <v>134.20000000000002</v>
      </c>
      <c r="F131" s="63" t="s">
        <v>6</v>
      </c>
    </row>
    <row r="132" spans="1:6" s="12" customFormat="1" ht="15.75" customHeight="1" x14ac:dyDescent="0.25">
      <c r="A132" s="19">
        <v>123</v>
      </c>
      <c r="B132" s="14" t="s">
        <v>187</v>
      </c>
      <c r="C132" s="47">
        <v>11</v>
      </c>
      <c r="D132" s="96">
        <v>0.1</v>
      </c>
      <c r="E132" s="97">
        <f t="shared" si="6"/>
        <v>12.100000000000001</v>
      </c>
      <c r="F132" s="63" t="s">
        <v>6</v>
      </c>
    </row>
    <row r="133" spans="1:6" s="12" customFormat="1" ht="15.75" customHeight="1" x14ac:dyDescent="0.25">
      <c r="A133" s="19">
        <v>124</v>
      </c>
      <c r="B133" s="14" t="s">
        <v>188</v>
      </c>
      <c r="C133" s="47">
        <v>24.46</v>
      </c>
      <c r="D133" s="96">
        <v>0.1</v>
      </c>
      <c r="E133" s="97">
        <f t="shared" si="6"/>
        <v>26.906000000000002</v>
      </c>
      <c r="F133" s="63" t="s">
        <v>6</v>
      </c>
    </row>
    <row r="134" spans="1:6" s="12" customFormat="1" ht="15.75" customHeight="1" x14ac:dyDescent="0.25">
      <c r="A134" s="19">
        <v>125</v>
      </c>
      <c r="B134" s="14" t="s">
        <v>189</v>
      </c>
      <c r="C134" s="47">
        <v>1.1599999999999999</v>
      </c>
      <c r="D134" s="96">
        <v>0.1</v>
      </c>
      <c r="E134" s="97">
        <f t="shared" si="6"/>
        <v>1.276</v>
      </c>
      <c r="F134" s="63" t="s">
        <v>6</v>
      </c>
    </row>
    <row r="135" spans="1:6" s="12" customFormat="1" ht="15.75" customHeight="1" x14ac:dyDescent="0.25">
      <c r="A135" s="19">
        <v>126</v>
      </c>
      <c r="B135" s="14" t="s">
        <v>190</v>
      </c>
      <c r="C135" s="47">
        <v>6.9</v>
      </c>
      <c r="D135" s="96">
        <v>0.1</v>
      </c>
      <c r="E135" s="97">
        <f t="shared" si="6"/>
        <v>7.5900000000000007</v>
      </c>
      <c r="F135" s="63" t="s">
        <v>6</v>
      </c>
    </row>
    <row r="136" spans="1:6" s="12" customFormat="1" ht="15.75" customHeight="1" x14ac:dyDescent="0.25">
      <c r="A136" s="19">
        <v>127</v>
      </c>
      <c r="B136" s="14" t="s">
        <v>191</v>
      </c>
      <c r="C136" s="47">
        <v>7.46</v>
      </c>
      <c r="D136" s="96">
        <v>0.1</v>
      </c>
      <c r="E136" s="97">
        <f t="shared" si="6"/>
        <v>8.2060000000000013</v>
      </c>
      <c r="F136" s="63" t="s">
        <v>6</v>
      </c>
    </row>
    <row r="137" spans="1:6" s="12" customFormat="1" ht="15.75" customHeight="1" x14ac:dyDescent="0.25">
      <c r="A137" s="19">
        <v>128</v>
      </c>
      <c r="B137" s="14" t="s">
        <v>192</v>
      </c>
      <c r="C137" s="47">
        <v>11.26</v>
      </c>
      <c r="D137" s="96">
        <v>0.1</v>
      </c>
      <c r="E137" s="97">
        <f t="shared" si="6"/>
        <v>12.386000000000001</v>
      </c>
      <c r="F137" s="63" t="s">
        <v>6</v>
      </c>
    </row>
    <row r="138" spans="1:6" s="12" customFormat="1" ht="15.75" customHeight="1" x14ac:dyDescent="0.25">
      <c r="A138" s="19">
        <v>129</v>
      </c>
      <c r="B138" s="14" t="s">
        <v>193</v>
      </c>
      <c r="C138" s="47">
        <v>104</v>
      </c>
      <c r="D138" s="96">
        <v>0.1</v>
      </c>
      <c r="E138" s="97">
        <f t="shared" si="6"/>
        <v>114.4</v>
      </c>
      <c r="F138" s="63" t="s">
        <v>6</v>
      </c>
    </row>
    <row r="139" spans="1:6" s="12" customFormat="1" ht="15.75" customHeight="1" x14ac:dyDescent="0.25">
      <c r="A139" s="19">
        <v>130</v>
      </c>
      <c r="B139" s="14" t="s">
        <v>194</v>
      </c>
      <c r="C139" s="47">
        <v>4.4800000000000004</v>
      </c>
      <c r="D139" s="96">
        <v>0.1</v>
      </c>
      <c r="E139" s="97">
        <f t="shared" si="6"/>
        <v>4.9280000000000008</v>
      </c>
      <c r="F139" s="63" t="s">
        <v>6</v>
      </c>
    </row>
    <row r="140" spans="1:6" s="12" customFormat="1" ht="15.75" customHeight="1" x14ac:dyDescent="0.25">
      <c r="A140" s="19">
        <v>131</v>
      </c>
      <c r="B140" s="14" t="s">
        <v>195</v>
      </c>
      <c r="C140" s="47">
        <v>10.81</v>
      </c>
      <c r="D140" s="96">
        <v>0.1</v>
      </c>
      <c r="E140" s="97">
        <f t="shared" si="6"/>
        <v>11.891000000000002</v>
      </c>
      <c r="F140" s="63" t="s">
        <v>6</v>
      </c>
    </row>
    <row r="141" spans="1:6" s="12" customFormat="1" ht="15.75" customHeight="1" x14ac:dyDescent="0.25">
      <c r="A141" s="19">
        <v>132</v>
      </c>
      <c r="B141" s="14" t="s">
        <v>196</v>
      </c>
      <c r="C141" s="47">
        <v>7.39</v>
      </c>
      <c r="D141" s="96">
        <v>0.1</v>
      </c>
      <c r="E141" s="97">
        <f t="shared" si="6"/>
        <v>8.1289999999999996</v>
      </c>
      <c r="F141" s="63" t="s">
        <v>6</v>
      </c>
    </row>
    <row r="142" spans="1:6" s="12" customFormat="1" ht="15.75" customHeight="1" x14ac:dyDescent="0.25">
      <c r="A142" s="19">
        <v>133</v>
      </c>
      <c r="B142" s="14" t="s">
        <v>197</v>
      </c>
      <c r="C142" s="47">
        <v>7.69</v>
      </c>
      <c r="D142" s="96">
        <v>0.1</v>
      </c>
      <c r="E142" s="97">
        <f t="shared" si="6"/>
        <v>8.4590000000000014</v>
      </c>
      <c r="F142" s="63" t="s">
        <v>6</v>
      </c>
    </row>
    <row r="143" spans="1:6" s="12" customFormat="1" ht="15.75" customHeight="1" x14ac:dyDescent="0.25">
      <c r="A143" s="19">
        <v>134</v>
      </c>
      <c r="B143" s="14" t="s">
        <v>198</v>
      </c>
      <c r="C143" s="47">
        <v>56.5</v>
      </c>
      <c r="D143" s="96">
        <v>0.1</v>
      </c>
      <c r="E143" s="97">
        <f t="shared" ref="E143:E151" si="7">C143*(1+D143)</f>
        <v>62.150000000000006</v>
      </c>
      <c r="F143" s="63" t="s">
        <v>6</v>
      </c>
    </row>
    <row r="144" spans="1:6" s="12" customFormat="1" ht="15.75" customHeight="1" x14ac:dyDescent="0.25">
      <c r="A144" s="19">
        <v>135</v>
      </c>
      <c r="B144" s="14" t="s">
        <v>199</v>
      </c>
      <c r="C144" s="47">
        <v>10.220000000000001</v>
      </c>
      <c r="D144" s="96">
        <v>0.1</v>
      </c>
      <c r="E144" s="97">
        <f t="shared" si="7"/>
        <v>11.242000000000001</v>
      </c>
      <c r="F144" s="63" t="s">
        <v>6</v>
      </c>
    </row>
    <row r="145" spans="1:6" s="12" customFormat="1" ht="15.75" customHeight="1" x14ac:dyDescent="0.25">
      <c r="A145" s="19">
        <v>136</v>
      </c>
      <c r="B145" s="14" t="s">
        <v>200</v>
      </c>
      <c r="C145" s="47">
        <v>15.31</v>
      </c>
      <c r="D145" s="96">
        <v>0.1</v>
      </c>
      <c r="E145" s="97">
        <f t="shared" si="7"/>
        <v>16.841000000000001</v>
      </c>
      <c r="F145" s="63" t="s">
        <v>6</v>
      </c>
    </row>
    <row r="146" spans="1:6" s="12" customFormat="1" ht="15.75" customHeight="1" x14ac:dyDescent="0.25">
      <c r="A146" s="19">
        <v>137</v>
      </c>
      <c r="B146" s="14" t="s">
        <v>201</v>
      </c>
      <c r="C146" s="47">
        <v>16.34</v>
      </c>
      <c r="D146" s="96">
        <v>0.1</v>
      </c>
      <c r="E146" s="97">
        <f t="shared" si="7"/>
        <v>17.974</v>
      </c>
      <c r="F146" s="63" t="s">
        <v>6</v>
      </c>
    </row>
    <row r="147" spans="1:6" s="12" customFormat="1" ht="15.75" customHeight="1" x14ac:dyDescent="0.25">
      <c r="A147" s="19">
        <v>138</v>
      </c>
      <c r="B147" s="14" t="s">
        <v>202</v>
      </c>
      <c r="C147" s="47">
        <v>3.26</v>
      </c>
      <c r="D147" s="96">
        <v>0.1</v>
      </c>
      <c r="E147" s="97">
        <f t="shared" si="7"/>
        <v>3.5859999999999999</v>
      </c>
      <c r="F147" s="63" t="s">
        <v>6</v>
      </c>
    </row>
    <row r="148" spans="1:6" s="12" customFormat="1" ht="15.75" customHeight="1" x14ac:dyDescent="0.25">
      <c r="A148" s="19">
        <v>139</v>
      </c>
      <c r="B148" s="14" t="s">
        <v>203</v>
      </c>
      <c r="C148" s="47">
        <v>26.21</v>
      </c>
      <c r="D148" s="96">
        <v>0.1</v>
      </c>
      <c r="E148" s="97">
        <f t="shared" si="7"/>
        <v>28.831000000000003</v>
      </c>
      <c r="F148" s="63" t="s">
        <v>6</v>
      </c>
    </row>
    <row r="149" spans="1:6" s="12" customFormat="1" ht="15.75" customHeight="1" x14ac:dyDescent="0.25">
      <c r="A149" s="19">
        <v>140</v>
      </c>
      <c r="B149" s="14" t="s">
        <v>204</v>
      </c>
      <c r="C149" s="47">
        <v>12.78</v>
      </c>
      <c r="D149" s="96">
        <v>0.1</v>
      </c>
      <c r="E149" s="97">
        <f t="shared" si="7"/>
        <v>14.058</v>
      </c>
      <c r="F149" s="63" t="s">
        <v>6</v>
      </c>
    </row>
    <row r="150" spans="1:6" s="12" customFormat="1" ht="15.75" customHeight="1" x14ac:dyDescent="0.25">
      <c r="A150" s="19">
        <v>141</v>
      </c>
      <c r="B150" s="14" t="s">
        <v>205</v>
      </c>
      <c r="C150" s="47">
        <v>2.41</v>
      </c>
      <c r="D150" s="96">
        <v>0.1</v>
      </c>
      <c r="E150" s="97">
        <f t="shared" si="7"/>
        <v>2.6510000000000002</v>
      </c>
      <c r="F150" s="63" t="s">
        <v>6</v>
      </c>
    </row>
    <row r="151" spans="1:6" s="12" customFormat="1" ht="15.75" customHeight="1" x14ac:dyDescent="0.25">
      <c r="A151" s="19">
        <v>142</v>
      </c>
      <c r="B151" s="14" t="s">
        <v>206</v>
      </c>
      <c r="C151" s="47">
        <v>96.16</v>
      </c>
      <c r="D151" s="96">
        <v>0.1</v>
      </c>
      <c r="E151" s="97">
        <f t="shared" si="7"/>
        <v>105.77600000000001</v>
      </c>
      <c r="F151" s="63" t="s">
        <v>6</v>
      </c>
    </row>
    <row r="152" spans="1:6" s="12" customFormat="1" ht="15.75" customHeight="1" x14ac:dyDescent="0.25">
      <c r="A152" s="19">
        <v>143</v>
      </c>
      <c r="B152" s="14" t="s">
        <v>207</v>
      </c>
      <c r="C152" s="47">
        <v>24.5</v>
      </c>
      <c r="D152" s="96">
        <v>0.1</v>
      </c>
      <c r="E152" s="97">
        <f t="shared" ref="E152:E161" si="8">C152*(1+D152)</f>
        <v>26.950000000000003</v>
      </c>
      <c r="F152" s="63" t="s">
        <v>6</v>
      </c>
    </row>
    <row r="153" spans="1:6" s="12" customFormat="1" ht="15.75" customHeight="1" x14ac:dyDescent="0.25">
      <c r="A153" s="19">
        <v>144</v>
      </c>
      <c r="B153" s="14" t="s">
        <v>208</v>
      </c>
      <c r="C153" s="47">
        <v>35.450000000000003</v>
      </c>
      <c r="D153" s="96">
        <v>0.1</v>
      </c>
      <c r="E153" s="97">
        <f t="shared" si="8"/>
        <v>38.995000000000005</v>
      </c>
      <c r="F153" s="63" t="s">
        <v>6</v>
      </c>
    </row>
    <row r="154" spans="1:6" s="12" customFormat="1" ht="15.75" customHeight="1" x14ac:dyDescent="0.25">
      <c r="A154" s="19">
        <v>145</v>
      </c>
      <c r="B154" s="14" t="s">
        <v>209</v>
      </c>
      <c r="C154" s="47">
        <v>1.51</v>
      </c>
      <c r="D154" s="96">
        <v>0.1</v>
      </c>
      <c r="E154" s="97">
        <f t="shared" si="8"/>
        <v>1.6610000000000003</v>
      </c>
      <c r="F154" s="63" t="s">
        <v>6</v>
      </c>
    </row>
    <row r="155" spans="1:6" s="12" customFormat="1" ht="15.75" customHeight="1" x14ac:dyDescent="0.25">
      <c r="A155" s="19">
        <v>146</v>
      </c>
      <c r="B155" s="14" t="s">
        <v>210</v>
      </c>
      <c r="C155" s="47">
        <v>1.46</v>
      </c>
      <c r="D155" s="96">
        <v>0.1</v>
      </c>
      <c r="E155" s="97">
        <f t="shared" si="8"/>
        <v>1.6060000000000001</v>
      </c>
      <c r="F155" s="63" t="s">
        <v>6</v>
      </c>
    </row>
    <row r="156" spans="1:6" s="12" customFormat="1" ht="15.75" customHeight="1" x14ac:dyDescent="0.25">
      <c r="A156" s="19">
        <v>147</v>
      </c>
      <c r="B156" s="14" t="s">
        <v>211</v>
      </c>
      <c r="C156" s="47">
        <v>69.23</v>
      </c>
      <c r="D156" s="96">
        <v>0.1</v>
      </c>
      <c r="E156" s="97">
        <f t="shared" si="8"/>
        <v>76.153000000000006</v>
      </c>
      <c r="F156" s="63" t="s">
        <v>6</v>
      </c>
    </row>
    <row r="157" spans="1:6" s="12" customFormat="1" ht="15.75" customHeight="1" x14ac:dyDescent="0.25">
      <c r="A157" s="19">
        <v>148</v>
      </c>
      <c r="B157" s="14" t="s">
        <v>212</v>
      </c>
      <c r="C157" s="47">
        <v>9.6199999999999992</v>
      </c>
      <c r="D157" s="96">
        <v>0.1</v>
      </c>
      <c r="E157" s="97">
        <f t="shared" si="8"/>
        <v>10.582000000000001</v>
      </c>
      <c r="F157" s="63" t="s">
        <v>6</v>
      </c>
    </row>
    <row r="158" spans="1:6" s="12" customFormat="1" ht="15.75" customHeight="1" x14ac:dyDescent="0.25">
      <c r="A158" s="19">
        <v>149</v>
      </c>
      <c r="B158" s="14" t="s">
        <v>213</v>
      </c>
      <c r="C158" s="47">
        <v>3.55</v>
      </c>
      <c r="D158" s="96">
        <v>0.1</v>
      </c>
      <c r="E158" s="97">
        <f t="shared" si="8"/>
        <v>3.9050000000000002</v>
      </c>
      <c r="F158" s="63" t="s">
        <v>6</v>
      </c>
    </row>
    <row r="159" spans="1:6" s="12" customFormat="1" ht="15.75" customHeight="1" x14ac:dyDescent="0.25">
      <c r="A159" s="19">
        <v>150</v>
      </c>
      <c r="B159" s="14" t="s">
        <v>214</v>
      </c>
      <c r="C159" s="47">
        <v>17.03</v>
      </c>
      <c r="D159" s="96">
        <v>0.1</v>
      </c>
      <c r="E159" s="97">
        <f t="shared" si="8"/>
        <v>18.733000000000004</v>
      </c>
      <c r="F159" s="63" t="s">
        <v>6</v>
      </c>
    </row>
    <row r="160" spans="1:6" s="12" customFormat="1" ht="15.75" customHeight="1" x14ac:dyDescent="0.25">
      <c r="A160" s="19">
        <v>151</v>
      </c>
      <c r="B160" s="14" t="s">
        <v>215</v>
      </c>
      <c r="C160" s="47">
        <v>2.73</v>
      </c>
      <c r="D160" s="96">
        <v>0.1</v>
      </c>
      <c r="E160" s="97">
        <f t="shared" si="8"/>
        <v>3.0030000000000001</v>
      </c>
      <c r="F160" s="63" t="s">
        <v>6</v>
      </c>
    </row>
    <row r="161" spans="1:6" s="12" customFormat="1" ht="15.75" customHeight="1" x14ac:dyDescent="0.25">
      <c r="A161" s="19">
        <v>152</v>
      </c>
      <c r="B161" s="14" t="s">
        <v>216</v>
      </c>
      <c r="C161" s="47">
        <v>3.64</v>
      </c>
      <c r="D161" s="96">
        <v>0.1</v>
      </c>
      <c r="E161" s="97">
        <f t="shared" si="8"/>
        <v>4.0040000000000004</v>
      </c>
      <c r="F161" s="63" t="s">
        <v>6</v>
      </c>
    </row>
    <row r="162" spans="1:6" s="12" customFormat="1" ht="15.75" customHeight="1" x14ac:dyDescent="0.25">
      <c r="A162" s="19">
        <v>153</v>
      </c>
      <c r="B162" s="14" t="s">
        <v>217</v>
      </c>
      <c r="C162" s="47">
        <v>24.41</v>
      </c>
      <c r="D162" s="96">
        <v>0.1</v>
      </c>
      <c r="E162" s="97">
        <f t="shared" ref="E162" si="9">C162*(1+D162)</f>
        <v>26.851000000000003</v>
      </c>
      <c r="F162" s="63" t="s">
        <v>6</v>
      </c>
    </row>
    <row r="163" spans="1:6" s="12" customFormat="1" ht="15.75" customHeight="1" x14ac:dyDescent="0.25">
      <c r="A163" s="19">
        <v>154</v>
      </c>
      <c r="B163" s="14" t="s">
        <v>218</v>
      </c>
      <c r="C163" s="47">
        <v>38.76</v>
      </c>
      <c r="D163" s="96">
        <v>0.1</v>
      </c>
      <c r="E163" s="97">
        <f t="shared" ref="E163:E184" si="10">C163*(1+D163)</f>
        <v>42.636000000000003</v>
      </c>
      <c r="F163" s="63" t="s">
        <v>6</v>
      </c>
    </row>
    <row r="164" spans="1:6" s="12" customFormat="1" ht="15.75" customHeight="1" x14ac:dyDescent="0.25">
      <c r="A164" s="19">
        <v>155</v>
      </c>
      <c r="B164" s="14" t="s">
        <v>219</v>
      </c>
      <c r="C164" s="47">
        <v>12.11</v>
      </c>
      <c r="D164" s="96">
        <v>0.1</v>
      </c>
      <c r="E164" s="97">
        <f t="shared" si="10"/>
        <v>13.321</v>
      </c>
      <c r="F164" s="63" t="s">
        <v>6</v>
      </c>
    </row>
    <row r="165" spans="1:6" s="12" customFormat="1" ht="15.75" customHeight="1" x14ac:dyDescent="0.25">
      <c r="A165" s="19">
        <v>156</v>
      </c>
      <c r="B165" s="14" t="s">
        <v>220</v>
      </c>
      <c r="C165" s="47">
        <v>5.83</v>
      </c>
      <c r="D165" s="96">
        <v>0.1</v>
      </c>
      <c r="E165" s="97">
        <f t="shared" si="10"/>
        <v>6.4130000000000003</v>
      </c>
      <c r="F165" s="63" t="s">
        <v>6</v>
      </c>
    </row>
    <row r="166" spans="1:6" s="12" customFormat="1" ht="15.75" customHeight="1" x14ac:dyDescent="0.25">
      <c r="A166" s="19">
        <v>157</v>
      </c>
      <c r="B166" s="14" t="s">
        <v>221</v>
      </c>
      <c r="C166" s="47">
        <v>133</v>
      </c>
      <c r="D166" s="96">
        <v>0.1</v>
      </c>
      <c r="E166" s="97">
        <f t="shared" si="10"/>
        <v>146.30000000000001</v>
      </c>
      <c r="F166" s="63" t="s">
        <v>6</v>
      </c>
    </row>
    <row r="167" spans="1:6" s="12" customFormat="1" ht="15.75" customHeight="1" x14ac:dyDescent="0.25">
      <c r="A167" s="19">
        <v>158</v>
      </c>
      <c r="B167" s="14" t="s">
        <v>222</v>
      </c>
      <c r="C167" s="47">
        <v>10.5</v>
      </c>
      <c r="D167" s="96">
        <v>0.1</v>
      </c>
      <c r="E167" s="97">
        <f t="shared" si="10"/>
        <v>11.55</v>
      </c>
      <c r="F167" s="63" t="s">
        <v>6</v>
      </c>
    </row>
    <row r="168" spans="1:6" s="12" customFormat="1" ht="15.75" customHeight="1" x14ac:dyDescent="0.25">
      <c r="A168" s="19">
        <v>159</v>
      </c>
      <c r="B168" s="14" t="s">
        <v>223</v>
      </c>
      <c r="C168" s="47">
        <v>10.17</v>
      </c>
      <c r="D168" s="96">
        <v>0.1</v>
      </c>
      <c r="E168" s="97">
        <f t="shared" si="10"/>
        <v>11.187000000000001</v>
      </c>
      <c r="F168" s="63" t="s">
        <v>6</v>
      </c>
    </row>
    <row r="169" spans="1:6" s="12" customFormat="1" ht="15.75" customHeight="1" x14ac:dyDescent="0.25">
      <c r="A169" s="19">
        <v>160</v>
      </c>
      <c r="B169" s="14" t="s">
        <v>224</v>
      </c>
      <c r="C169" s="47">
        <v>1.59</v>
      </c>
      <c r="D169" s="96">
        <v>0.1</v>
      </c>
      <c r="E169" s="97">
        <f t="shared" si="10"/>
        <v>1.7490000000000003</v>
      </c>
      <c r="F169" s="63" t="s">
        <v>6</v>
      </c>
    </row>
    <row r="170" spans="1:6" s="12" customFormat="1" ht="15.75" customHeight="1" x14ac:dyDescent="0.25">
      <c r="A170" s="19">
        <v>161</v>
      </c>
      <c r="B170" s="14" t="s">
        <v>225</v>
      </c>
      <c r="C170" s="47">
        <v>49</v>
      </c>
      <c r="D170" s="96">
        <v>0.1</v>
      </c>
      <c r="E170" s="97">
        <f t="shared" si="10"/>
        <v>53.900000000000006</v>
      </c>
      <c r="F170" s="63" t="s">
        <v>6</v>
      </c>
    </row>
    <row r="171" spans="1:6" s="12" customFormat="1" ht="15.75" customHeight="1" x14ac:dyDescent="0.25">
      <c r="A171" s="19">
        <v>162</v>
      </c>
      <c r="B171" s="14" t="s">
        <v>226</v>
      </c>
      <c r="C171" s="47">
        <v>53.83</v>
      </c>
      <c r="D171" s="96">
        <v>0.1</v>
      </c>
      <c r="E171" s="97">
        <f t="shared" si="10"/>
        <v>59.213000000000001</v>
      </c>
      <c r="F171" s="63" t="s">
        <v>6</v>
      </c>
    </row>
    <row r="172" spans="1:6" s="12" customFormat="1" ht="15.75" customHeight="1" x14ac:dyDescent="0.25">
      <c r="A172" s="19">
        <v>163</v>
      </c>
      <c r="B172" s="14" t="s">
        <v>227</v>
      </c>
      <c r="C172" s="47">
        <v>10.65</v>
      </c>
      <c r="D172" s="96">
        <v>0.1</v>
      </c>
      <c r="E172" s="97">
        <f t="shared" si="10"/>
        <v>11.715000000000002</v>
      </c>
      <c r="F172" s="63" t="s">
        <v>6</v>
      </c>
    </row>
    <row r="173" spans="1:6" s="12" customFormat="1" ht="15.75" customHeight="1" x14ac:dyDescent="0.25">
      <c r="A173" s="19">
        <v>164</v>
      </c>
      <c r="B173" s="14" t="s">
        <v>228</v>
      </c>
      <c r="C173" s="47">
        <v>21.55</v>
      </c>
      <c r="D173" s="96">
        <v>0.1</v>
      </c>
      <c r="E173" s="97">
        <f t="shared" si="10"/>
        <v>23.705000000000002</v>
      </c>
      <c r="F173" s="63" t="s">
        <v>6</v>
      </c>
    </row>
    <row r="174" spans="1:6" s="12" customFormat="1" ht="15.75" customHeight="1" x14ac:dyDescent="0.25">
      <c r="A174" s="19">
        <v>165</v>
      </c>
      <c r="B174" s="14" t="s">
        <v>229</v>
      </c>
      <c r="C174" s="47">
        <v>8.4700000000000006</v>
      </c>
      <c r="D174" s="96">
        <v>0.1</v>
      </c>
      <c r="E174" s="97">
        <f t="shared" si="10"/>
        <v>9.3170000000000019</v>
      </c>
      <c r="F174" s="63" t="s">
        <v>6</v>
      </c>
    </row>
    <row r="175" spans="1:6" s="12" customFormat="1" ht="15.75" customHeight="1" x14ac:dyDescent="0.25">
      <c r="A175" s="19">
        <v>166</v>
      </c>
      <c r="B175" s="14" t="s">
        <v>230</v>
      </c>
      <c r="C175" s="47">
        <v>6.74</v>
      </c>
      <c r="D175" s="96">
        <v>0.1</v>
      </c>
      <c r="E175" s="97">
        <f t="shared" si="10"/>
        <v>7.4140000000000006</v>
      </c>
      <c r="F175" s="63" t="s">
        <v>6</v>
      </c>
    </row>
    <row r="176" spans="1:6" s="12" customFormat="1" ht="15.75" customHeight="1" x14ac:dyDescent="0.25">
      <c r="A176" s="19">
        <v>167</v>
      </c>
      <c r="B176" s="14" t="s">
        <v>231</v>
      </c>
      <c r="C176" s="47">
        <v>15.08</v>
      </c>
      <c r="D176" s="96">
        <v>0.1</v>
      </c>
      <c r="E176" s="97">
        <f t="shared" si="10"/>
        <v>16.588000000000001</v>
      </c>
      <c r="F176" s="63" t="s">
        <v>6</v>
      </c>
    </row>
    <row r="177" spans="1:7" s="12" customFormat="1" ht="15.75" customHeight="1" x14ac:dyDescent="0.25">
      <c r="A177" s="19">
        <v>168</v>
      </c>
      <c r="B177" s="14" t="s">
        <v>232</v>
      </c>
      <c r="C177" s="47">
        <v>42.35</v>
      </c>
      <c r="D177" s="96">
        <v>0.1</v>
      </c>
      <c r="E177" s="97">
        <f t="shared" si="10"/>
        <v>46.585000000000008</v>
      </c>
      <c r="F177" s="63" t="s">
        <v>6</v>
      </c>
    </row>
    <row r="178" spans="1:7" s="12" customFormat="1" ht="15.75" customHeight="1" x14ac:dyDescent="0.25">
      <c r="A178" s="19">
        <v>169</v>
      </c>
      <c r="B178" s="14" t="s">
        <v>233</v>
      </c>
      <c r="C178" s="47">
        <v>5.96</v>
      </c>
      <c r="D178" s="96">
        <v>0.1</v>
      </c>
      <c r="E178" s="97">
        <f t="shared" si="10"/>
        <v>6.556</v>
      </c>
      <c r="F178" s="63" t="s">
        <v>6</v>
      </c>
    </row>
    <row r="179" spans="1:7" s="12" customFormat="1" ht="15.75" customHeight="1" x14ac:dyDescent="0.25">
      <c r="A179" s="19">
        <v>170</v>
      </c>
      <c r="B179" s="14" t="s">
        <v>234</v>
      </c>
      <c r="C179" s="47">
        <v>208</v>
      </c>
      <c r="D179" s="96">
        <v>0.1</v>
      </c>
      <c r="E179" s="97">
        <f t="shared" si="10"/>
        <v>228.8</v>
      </c>
      <c r="F179" s="63" t="s">
        <v>6</v>
      </c>
    </row>
    <row r="180" spans="1:7" s="12" customFormat="1" ht="15.75" customHeight="1" x14ac:dyDescent="0.25">
      <c r="A180" s="19">
        <v>171</v>
      </c>
      <c r="B180" s="14" t="s">
        <v>235</v>
      </c>
      <c r="C180" s="47">
        <v>30.92</v>
      </c>
      <c r="D180" s="96">
        <v>0.1</v>
      </c>
      <c r="E180" s="97">
        <f t="shared" si="10"/>
        <v>34.012000000000008</v>
      </c>
      <c r="F180" s="63" t="s">
        <v>6</v>
      </c>
    </row>
    <row r="181" spans="1:7" s="12" customFormat="1" ht="15.75" customHeight="1" x14ac:dyDescent="0.25">
      <c r="A181" s="19">
        <v>172</v>
      </c>
      <c r="B181" s="14" t="s">
        <v>236</v>
      </c>
      <c r="C181" s="47">
        <v>9.59</v>
      </c>
      <c r="D181" s="96">
        <v>0.1</v>
      </c>
      <c r="E181" s="97">
        <f t="shared" si="10"/>
        <v>10.549000000000001</v>
      </c>
      <c r="F181" s="63" t="s">
        <v>6</v>
      </c>
    </row>
    <row r="182" spans="1:7" s="12" customFormat="1" ht="15.75" customHeight="1" x14ac:dyDescent="0.25">
      <c r="A182" s="19">
        <v>173</v>
      </c>
      <c r="B182" s="14" t="s">
        <v>237</v>
      </c>
      <c r="C182" s="47">
        <v>10.67</v>
      </c>
      <c r="D182" s="96">
        <v>0.1</v>
      </c>
      <c r="E182" s="97">
        <f t="shared" si="10"/>
        <v>11.737</v>
      </c>
      <c r="F182" s="63" t="s">
        <v>6</v>
      </c>
    </row>
    <row r="183" spans="1:7" s="12" customFormat="1" ht="15.75" customHeight="1" x14ac:dyDescent="0.25">
      <c r="A183" s="19">
        <v>174</v>
      </c>
      <c r="B183" s="14" t="s">
        <v>238</v>
      </c>
      <c r="C183" s="47">
        <v>12.16</v>
      </c>
      <c r="D183" s="96">
        <v>0.1</v>
      </c>
      <c r="E183" s="97">
        <f t="shared" si="10"/>
        <v>13.376000000000001</v>
      </c>
      <c r="F183" s="63" t="s">
        <v>6</v>
      </c>
    </row>
    <row r="184" spans="1:7" s="12" customFormat="1" ht="15.75" customHeight="1" x14ac:dyDescent="0.25">
      <c r="A184" s="19">
        <v>175</v>
      </c>
      <c r="B184" s="14" t="s">
        <v>239</v>
      </c>
      <c r="C184" s="47">
        <v>132</v>
      </c>
      <c r="D184" s="96">
        <v>0.1</v>
      </c>
      <c r="E184" s="97">
        <f t="shared" si="10"/>
        <v>145.20000000000002</v>
      </c>
      <c r="F184" s="63" t="s">
        <v>6</v>
      </c>
    </row>
    <row r="185" spans="1:7" s="12" customFormat="1" ht="15.75" customHeight="1" thickBot="1" x14ac:dyDescent="0.3">
      <c r="A185" s="19"/>
      <c r="B185" s="14"/>
      <c r="C185" s="47"/>
      <c r="D185" s="96"/>
      <c r="E185" s="97"/>
      <c r="F185" s="63"/>
    </row>
    <row r="186" spans="1:7" s="12" customFormat="1" ht="15.75" customHeight="1" thickBot="1" x14ac:dyDescent="0.3">
      <c r="A186" s="145" t="s">
        <v>22</v>
      </c>
      <c r="B186" s="146"/>
      <c r="C186" s="108"/>
      <c r="D186" s="108"/>
      <c r="E186" s="108"/>
      <c r="F186" s="38"/>
    </row>
    <row r="187" spans="1:7" s="18" customFormat="1" ht="15.75" customHeight="1" thickBot="1" x14ac:dyDescent="0.3">
      <c r="A187" s="145" t="s">
        <v>34</v>
      </c>
      <c r="B187" s="146"/>
      <c r="C187" s="132"/>
      <c r="D187" s="132"/>
      <c r="E187" s="132"/>
      <c r="F187" s="38"/>
      <c r="G187" s="17"/>
    </row>
    <row r="188" spans="1:7" s="12" customFormat="1" ht="15.75" customHeight="1" x14ac:dyDescent="0.25">
      <c r="A188" s="19">
        <v>1</v>
      </c>
      <c r="B188" s="14" t="s">
        <v>240</v>
      </c>
      <c r="C188" s="13">
        <v>2</v>
      </c>
      <c r="D188" s="96">
        <v>0</v>
      </c>
      <c r="E188" s="102">
        <f t="shared" ref="E188:E195" si="11">C188*(1+D188)</f>
        <v>2</v>
      </c>
      <c r="F188" s="63" t="s">
        <v>5</v>
      </c>
    </row>
    <row r="189" spans="1:7" s="12" customFormat="1" ht="15.75" customHeight="1" x14ac:dyDescent="0.25">
      <c r="A189" s="19">
        <v>2</v>
      </c>
      <c r="B189" s="14" t="s">
        <v>241</v>
      </c>
      <c r="C189" s="13">
        <v>104</v>
      </c>
      <c r="D189" s="96">
        <v>0</v>
      </c>
      <c r="E189" s="102">
        <f t="shared" si="11"/>
        <v>104</v>
      </c>
      <c r="F189" s="63" t="s">
        <v>5</v>
      </c>
    </row>
    <row r="190" spans="1:7" s="12" customFormat="1" ht="15.75" customHeight="1" x14ac:dyDescent="0.25">
      <c r="A190" s="19">
        <v>3</v>
      </c>
      <c r="B190" s="14" t="s">
        <v>242</v>
      </c>
      <c r="C190" s="13">
        <v>6</v>
      </c>
      <c r="D190" s="96">
        <v>0</v>
      </c>
      <c r="E190" s="102">
        <f t="shared" si="11"/>
        <v>6</v>
      </c>
      <c r="F190" s="63" t="s">
        <v>5</v>
      </c>
    </row>
    <row r="191" spans="1:7" s="12" customFormat="1" ht="15.75" customHeight="1" x14ac:dyDescent="0.25">
      <c r="A191" s="19">
        <v>4</v>
      </c>
      <c r="B191" s="14" t="s">
        <v>243</v>
      </c>
      <c r="C191" s="13">
        <v>8</v>
      </c>
      <c r="D191" s="96">
        <v>0</v>
      </c>
      <c r="E191" s="102">
        <f t="shared" si="11"/>
        <v>8</v>
      </c>
      <c r="F191" s="63" t="s">
        <v>5</v>
      </c>
    </row>
    <row r="192" spans="1:7" s="12" customFormat="1" ht="15.75" customHeight="1" x14ac:dyDescent="0.25">
      <c r="A192" s="19">
        <v>5</v>
      </c>
      <c r="B192" s="14" t="s">
        <v>244</v>
      </c>
      <c r="C192" s="13">
        <v>9</v>
      </c>
      <c r="D192" s="96">
        <v>0</v>
      </c>
      <c r="E192" s="102">
        <f t="shared" si="11"/>
        <v>9</v>
      </c>
      <c r="F192" s="63" t="s">
        <v>5</v>
      </c>
    </row>
    <row r="193" spans="1:6" s="12" customFormat="1" x14ac:dyDescent="0.25">
      <c r="A193" s="19">
        <v>6</v>
      </c>
      <c r="B193" s="14" t="s">
        <v>245</v>
      </c>
      <c r="C193" s="13">
        <v>9</v>
      </c>
      <c r="D193" s="96">
        <v>0</v>
      </c>
      <c r="E193" s="102">
        <f t="shared" si="11"/>
        <v>9</v>
      </c>
      <c r="F193" s="63" t="s">
        <v>5</v>
      </c>
    </row>
    <row r="194" spans="1:6" s="12" customFormat="1" x14ac:dyDescent="0.25">
      <c r="A194" s="19">
        <v>7</v>
      </c>
      <c r="B194" s="14" t="s">
        <v>246</v>
      </c>
      <c r="C194" s="13">
        <v>10</v>
      </c>
      <c r="D194" s="96">
        <v>0</v>
      </c>
      <c r="E194" s="102">
        <f t="shared" ref="E194" si="12">C194*(1+D194)</f>
        <v>10</v>
      </c>
      <c r="F194" s="63" t="s">
        <v>5</v>
      </c>
    </row>
    <row r="195" spans="1:6" s="12" customFormat="1" x14ac:dyDescent="0.25">
      <c r="A195" s="19">
        <v>8</v>
      </c>
      <c r="B195" s="14" t="s">
        <v>247</v>
      </c>
      <c r="C195" s="13">
        <v>8</v>
      </c>
      <c r="D195" s="96">
        <v>0</v>
      </c>
      <c r="E195" s="102">
        <f t="shared" si="11"/>
        <v>8</v>
      </c>
      <c r="F195" s="63" t="s">
        <v>5</v>
      </c>
    </row>
    <row r="196" spans="1:6" s="12" customFormat="1" x14ac:dyDescent="0.25">
      <c r="A196" s="19">
        <v>9</v>
      </c>
      <c r="B196" s="14" t="s">
        <v>248</v>
      </c>
      <c r="C196" s="13">
        <v>16</v>
      </c>
      <c r="D196" s="96">
        <v>0</v>
      </c>
      <c r="E196" s="102">
        <f t="shared" ref="E196:E259" si="13">C196*(1+D196)</f>
        <v>16</v>
      </c>
      <c r="F196" s="63" t="s">
        <v>5</v>
      </c>
    </row>
    <row r="197" spans="1:6" s="12" customFormat="1" x14ac:dyDescent="0.25">
      <c r="A197" s="19">
        <v>10</v>
      </c>
      <c r="B197" s="14" t="s">
        <v>249</v>
      </c>
      <c r="C197" s="13">
        <v>1</v>
      </c>
      <c r="D197" s="96">
        <v>0</v>
      </c>
      <c r="E197" s="102">
        <f t="shared" si="13"/>
        <v>1</v>
      </c>
      <c r="F197" s="63" t="s">
        <v>5</v>
      </c>
    </row>
    <row r="198" spans="1:6" s="12" customFormat="1" x14ac:dyDescent="0.25">
      <c r="A198" s="19">
        <v>11</v>
      </c>
      <c r="B198" s="14" t="s">
        <v>250</v>
      </c>
      <c r="C198" s="13">
        <v>1</v>
      </c>
      <c r="D198" s="96">
        <v>0</v>
      </c>
      <c r="E198" s="102">
        <f t="shared" si="13"/>
        <v>1</v>
      </c>
      <c r="F198" s="63" t="s">
        <v>5</v>
      </c>
    </row>
    <row r="199" spans="1:6" s="12" customFormat="1" x14ac:dyDescent="0.25">
      <c r="A199" s="19">
        <v>12</v>
      </c>
      <c r="B199" s="14" t="s">
        <v>251</v>
      </c>
      <c r="C199" s="13">
        <v>4</v>
      </c>
      <c r="D199" s="96">
        <v>0</v>
      </c>
      <c r="E199" s="102">
        <f t="shared" si="13"/>
        <v>4</v>
      </c>
      <c r="F199" s="63" t="s">
        <v>5</v>
      </c>
    </row>
    <row r="200" spans="1:6" s="12" customFormat="1" x14ac:dyDescent="0.25">
      <c r="A200" s="19">
        <v>13</v>
      </c>
      <c r="B200" s="14" t="s">
        <v>252</v>
      </c>
      <c r="C200" s="13">
        <v>1</v>
      </c>
      <c r="D200" s="96">
        <v>0</v>
      </c>
      <c r="E200" s="102">
        <f t="shared" si="13"/>
        <v>1</v>
      </c>
      <c r="F200" s="63" t="s">
        <v>5</v>
      </c>
    </row>
    <row r="201" spans="1:6" s="12" customFormat="1" x14ac:dyDescent="0.25">
      <c r="A201" s="19">
        <v>14</v>
      </c>
      <c r="B201" s="14" t="s">
        <v>253</v>
      </c>
      <c r="C201" s="13">
        <v>17</v>
      </c>
      <c r="D201" s="96">
        <v>0</v>
      </c>
      <c r="E201" s="102">
        <f t="shared" si="13"/>
        <v>17</v>
      </c>
      <c r="F201" s="63" t="s">
        <v>5</v>
      </c>
    </row>
    <row r="202" spans="1:6" s="12" customFormat="1" x14ac:dyDescent="0.25">
      <c r="A202" s="19">
        <v>15</v>
      </c>
      <c r="B202" s="14" t="s">
        <v>254</v>
      </c>
      <c r="C202" s="13">
        <v>19</v>
      </c>
      <c r="D202" s="96">
        <v>0</v>
      </c>
      <c r="E202" s="102">
        <f t="shared" si="13"/>
        <v>19</v>
      </c>
      <c r="F202" s="63" t="s">
        <v>5</v>
      </c>
    </row>
    <row r="203" spans="1:6" s="12" customFormat="1" x14ac:dyDescent="0.25">
      <c r="A203" s="19">
        <v>16</v>
      </c>
      <c r="B203" s="14" t="s">
        <v>255</v>
      </c>
      <c r="C203" s="13">
        <v>1</v>
      </c>
      <c r="D203" s="96">
        <v>0</v>
      </c>
      <c r="E203" s="102">
        <f t="shared" si="13"/>
        <v>1</v>
      </c>
      <c r="F203" s="63" t="s">
        <v>5</v>
      </c>
    </row>
    <row r="204" spans="1:6" s="12" customFormat="1" x14ac:dyDescent="0.25">
      <c r="A204" s="19">
        <v>17</v>
      </c>
      <c r="B204" s="14" t="s">
        <v>256</v>
      </c>
      <c r="C204" s="13">
        <v>2</v>
      </c>
      <c r="D204" s="96">
        <v>0</v>
      </c>
      <c r="E204" s="102">
        <f t="shared" si="13"/>
        <v>2</v>
      </c>
      <c r="F204" s="63" t="s">
        <v>5</v>
      </c>
    </row>
    <row r="205" spans="1:6" s="12" customFormat="1" x14ac:dyDescent="0.25">
      <c r="A205" s="19">
        <v>18</v>
      </c>
      <c r="B205" s="14" t="s">
        <v>257</v>
      </c>
      <c r="C205" s="13">
        <v>2</v>
      </c>
      <c r="D205" s="96">
        <v>0</v>
      </c>
      <c r="E205" s="102">
        <f t="shared" si="13"/>
        <v>2</v>
      </c>
      <c r="F205" s="63" t="s">
        <v>5</v>
      </c>
    </row>
    <row r="206" spans="1:6" s="12" customFormat="1" x14ac:dyDescent="0.25">
      <c r="A206" s="19">
        <v>19</v>
      </c>
      <c r="B206" s="14" t="s">
        <v>258</v>
      </c>
      <c r="C206" s="13">
        <v>2</v>
      </c>
      <c r="D206" s="96">
        <v>0</v>
      </c>
      <c r="E206" s="102">
        <f t="shared" si="13"/>
        <v>2</v>
      </c>
      <c r="F206" s="63" t="s">
        <v>5</v>
      </c>
    </row>
    <row r="207" spans="1:6" s="12" customFormat="1" x14ac:dyDescent="0.25">
      <c r="A207" s="19">
        <v>20</v>
      </c>
      <c r="B207" s="14" t="s">
        <v>259</v>
      </c>
      <c r="C207" s="13">
        <v>5</v>
      </c>
      <c r="D207" s="96">
        <v>0</v>
      </c>
      <c r="E207" s="102">
        <f t="shared" si="13"/>
        <v>5</v>
      </c>
      <c r="F207" s="63" t="s">
        <v>5</v>
      </c>
    </row>
    <row r="208" spans="1:6" s="12" customFormat="1" x14ac:dyDescent="0.25">
      <c r="A208" s="19">
        <v>21</v>
      </c>
      <c r="B208" s="14" t="s">
        <v>260</v>
      </c>
      <c r="C208" s="13">
        <v>17</v>
      </c>
      <c r="D208" s="96">
        <v>0</v>
      </c>
      <c r="E208" s="102">
        <f t="shared" si="13"/>
        <v>17</v>
      </c>
      <c r="F208" s="63" t="s">
        <v>5</v>
      </c>
    </row>
    <row r="209" spans="1:6" s="12" customFormat="1" x14ac:dyDescent="0.25">
      <c r="A209" s="19">
        <v>22</v>
      </c>
      <c r="B209" s="14" t="s">
        <v>261</v>
      </c>
      <c r="C209" s="13">
        <v>6</v>
      </c>
      <c r="D209" s="96">
        <v>0</v>
      </c>
      <c r="E209" s="102">
        <f t="shared" si="13"/>
        <v>6</v>
      </c>
      <c r="F209" s="63" t="s">
        <v>5</v>
      </c>
    </row>
    <row r="210" spans="1:6" s="12" customFormat="1" x14ac:dyDescent="0.25">
      <c r="A210" s="19">
        <v>23</v>
      </c>
      <c r="B210" s="14" t="s">
        <v>262</v>
      </c>
      <c r="C210" s="13">
        <v>1</v>
      </c>
      <c r="D210" s="96">
        <v>0</v>
      </c>
      <c r="E210" s="102">
        <f t="shared" si="13"/>
        <v>1</v>
      </c>
      <c r="F210" s="63" t="s">
        <v>5</v>
      </c>
    </row>
    <row r="211" spans="1:6" s="12" customFormat="1" x14ac:dyDescent="0.25">
      <c r="A211" s="19">
        <v>24</v>
      </c>
      <c r="B211" s="14" t="s">
        <v>263</v>
      </c>
      <c r="C211" s="13">
        <v>3</v>
      </c>
      <c r="D211" s="96">
        <v>0</v>
      </c>
      <c r="E211" s="102">
        <f t="shared" si="13"/>
        <v>3</v>
      </c>
      <c r="F211" s="63" t="s">
        <v>5</v>
      </c>
    </row>
    <row r="212" spans="1:6" s="12" customFormat="1" x14ac:dyDescent="0.25">
      <c r="A212" s="19">
        <v>25</v>
      </c>
      <c r="B212" s="14" t="s">
        <v>264</v>
      </c>
      <c r="C212" s="13">
        <v>4</v>
      </c>
      <c r="D212" s="96">
        <v>0</v>
      </c>
      <c r="E212" s="102">
        <f t="shared" si="13"/>
        <v>4</v>
      </c>
      <c r="F212" s="63" t="s">
        <v>5</v>
      </c>
    </row>
    <row r="213" spans="1:6" s="12" customFormat="1" x14ac:dyDescent="0.25">
      <c r="A213" s="19">
        <v>26</v>
      </c>
      <c r="B213" s="14" t="s">
        <v>265</v>
      </c>
      <c r="C213" s="13">
        <v>3</v>
      </c>
      <c r="D213" s="96">
        <v>0</v>
      </c>
      <c r="E213" s="102">
        <f t="shared" si="13"/>
        <v>3</v>
      </c>
      <c r="F213" s="63" t="s">
        <v>5</v>
      </c>
    </row>
    <row r="214" spans="1:6" s="12" customFormat="1" x14ac:dyDescent="0.25">
      <c r="A214" s="19">
        <v>27</v>
      </c>
      <c r="B214" s="14" t="s">
        <v>266</v>
      </c>
      <c r="C214" s="13">
        <v>1</v>
      </c>
      <c r="D214" s="96">
        <v>0</v>
      </c>
      <c r="E214" s="102">
        <f t="shared" si="13"/>
        <v>1</v>
      </c>
      <c r="F214" s="63" t="s">
        <v>5</v>
      </c>
    </row>
    <row r="215" spans="1:6" s="12" customFormat="1" x14ac:dyDescent="0.25">
      <c r="A215" s="19">
        <v>28</v>
      </c>
      <c r="B215" s="14" t="s">
        <v>267</v>
      </c>
      <c r="C215" s="13">
        <v>1</v>
      </c>
      <c r="D215" s="96">
        <v>0</v>
      </c>
      <c r="E215" s="102">
        <f t="shared" si="13"/>
        <v>1</v>
      </c>
      <c r="F215" s="63" t="s">
        <v>5</v>
      </c>
    </row>
    <row r="216" spans="1:6" s="12" customFormat="1" x14ac:dyDescent="0.25">
      <c r="A216" s="19">
        <v>29</v>
      </c>
      <c r="B216" s="14" t="s">
        <v>268</v>
      </c>
      <c r="C216" s="13">
        <v>1</v>
      </c>
      <c r="D216" s="96">
        <v>0</v>
      </c>
      <c r="E216" s="102">
        <f t="shared" si="13"/>
        <v>1</v>
      </c>
      <c r="F216" s="63" t="s">
        <v>5</v>
      </c>
    </row>
    <row r="217" spans="1:6" s="12" customFormat="1" x14ac:dyDescent="0.25">
      <c r="A217" s="19">
        <v>30</v>
      </c>
      <c r="B217" s="14" t="s">
        <v>269</v>
      </c>
      <c r="C217" s="13">
        <v>1</v>
      </c>
      <c r="D217" s="96">
        <v>0</v>
      </c>
      <c r="E217" s="102">
        <f t="shared" si="13"/>
        <v>1</v>
      </c>
      <c r="F217" s="63" t="s">
        <v>5</v>
      </c>
    </row>
    <row r="218" spans="1:6" s="12" customFormat="1" x14ac:dyDescent="0.25">
      <c r="A218" s="19">
        <v>31</v>
      </c>
      <c r="B218" s="14" t="s">
        <v>270</v>
      </c>
      <c r="C218" s="13">
        <v>1</v>
      </c>
      <c r="D218" s="96">
        <v>0</v>
      </c>
      <c r="E218" s="102">
        <f t="shared" si="13"/>
        <v>1</v>
      </c>
      <c r="F218" s="63" t="s">
        <v>5</v>
      </c>
    </row>
    <row r="219" spans="1:6" s="12" customFormat="1" x14ac:dyDescent="0.25">
      <c r="A219" s="19">
        <v>32</v>
      </c>
      <c r="B219" s="14" t="s">
        <v>271</v>
      </c>
      <c r="C219" s="13">
        <v>2</v>
      </c>
      <c r="D219" s="96">
        <v>0</v>
      </c>
      <c r="E219" s="102">
        <f t="shared" si="13"/>
        <v>2</v>
      </c>
      <c r="F219" s="63" t="s">
        <v>5</v>
      </c>
    </row>
    <row r="220" spans="1:6" s="12" customFormat="1" x14ac:dyDescent="0.25">
      <c r="A220" s="19">
        <v>33</v>
      </c>
      <c r="B220" s="14" t="s">
        <v>272</v>
      </c>
      <c r="C220" s="13">
        <v>1</v>
      </c>
      <c r="D220" s="96">
        <v>0</v>
      </c>
      <c r="E220" s="102">
        <f t="shared" si="13"/>
        <v>1</v>
      </c>
      <c r="F220" s="63" t="s">
        <v>5</v>
      </c>
    </row>
    <row r="221" spans="1:6" s="12" customFormat="1" x14ac:dyDescent="0.25">
      <c r="A221" s="19">
        <v>34</v>
      </c>
      <c r="B221" s="14" t="s">
        <v>273</v>
      </c>
      <c r="C221" s="13">
        <v>1</v>
      </c>
      <c r="D221" s="96">
        <v>0</v>
      </c>
      <c r="E221" s="102">
        <f t="shared" si="13"/>
        <v>1</v>
      </c>
      <c r="F221" s="63" t="s">
        <v>5</v>
      </c>
    </row>
    <row r="222" spans="1:6" s="12" customFormat="1" x14ac:dyDescent="0.25">
      <c r="A222" s="19">
        <v>35</v>
      </c>
      <c r="B222" s="14" t="s">
        <v>274</v>
      </c>
      <c r="C222" s="13">
        <v>1</v>
      </c>
      <c r="D222" s="96">
        <v>0</v>
      </c>
      <c r="E222" s="102">
        <f t="shared" si="13"/>
        <v>1</v>
      </c>
      <c r="F222" s="63" t="s">
        <v>5</v>
      </c>
    </row>
    <row r="223" spans="1:6" s="12" customFormat="1" x14ac:dyDescent="0.25">
      <c r="A223" s="19">
        <v>36</v>
      </c>
      <c r="B223" s="14" t="s">
        <v>275</v>
      </c>
      <c r="C223" s="13">
        <v>2</v>
      </c>
      <c r="D223" s="96">
        <v>0</v>
      </c>
      <c r="E223" s="102">
        <f t="shared" si="13"/>
        <v>2</v>
      </c>
      <c r="F223" s="63" t="s">
        <v>5</v>
      </c>
    </row>
    <row r="224" spans="1:6" s="12" customFormat="1" x14ac:dyDescent="0.25">
      <c r="A224" s="19">
        <v>37</v>
      </c>
      <c r="B224" s="14" t="s">
        <v>276</v>
      </c>
      <c r="C224" s="13">
        <v>1</v>
      </c>
      <c r="D224" s="96">
        <v>0</v>
      </c>
      <c r="E224" s="102">
        <f t="shared" si="13"/>
        <v>1</v>
      </c>
      <c r="F224" s="63" t="s">
        <v>5</v>
      </c>
    </row>
    <row r="225" spans="1:6" s="12" customFormat="1" x14ac:dyDescent="0.25">
      <c r="A225" s="19">
        <v>38</v>
      </c>
      <c r="B225" s="14" t="s">
        <v>277</v>
      </c>
      <c r="C225" s="13">
        <v>1</v>
      </c>
      <c r="D225" s="96">
        <v>0</v>
      </c>
      <c r="E225" s="102">
        <f t="shared" si="13"/>
        <v>1</v>
      </c>
      <c r="F225" s="63" t="s">
        <v>5</v>
      </c>
    </row>
    <row r="226" spans="1:6" s="12" customFormat="1" x14ac:dyDescent="0.25">
      <c r="A226" s="19">
        <v>39</v>
      </c>
      <c r="B226" s="14" t="s">
        <v>278</v>
      </c>
      <c r="C226" s="13">
        <v>1</v>
      </c>
      <c r="D226" s="96">
        <v>0</v>
      </c>
      <c r="E226" s="102">
        <f t="shared" si="13"/>
        <v>1</v>
      </c>
      <c r="F226" s="63" t="s">
        <v>5</v>
      </c>
    </row>
    <row r="227" spans="1:6" s="12" customFormat="1" x14ac:dyDescent="0.25">
      <c r="A227" s="19">
        <v>40</v>
      </c>
      <c r="B227" s="14" t="s">
        <v>279</v>
      </c>
      <c r="C227" s="13">
        <v>1</v>
      </c>
      <c r="D227" s="96">
        <v>0</v>
      </c>
      <c r="E227" s="102">
        <f t="shared" si="13"/>
        <v>1</v>
      </c>
      <c r="F227" s="63" t="s">
        <v>5</v>
      </c>
    </row>
    <row r="228" spans="1:6" s="12" customFormat="1" x14ac:dyDescent="0.25">
      <c r="A228" s="19">
        <v>41</v>
      </c>
      <c r="B228" s="14" t="s">
        <v>280</v>
      </c>
      <c r="C228" s="13">
        <v>1</v>
      </c>
      <c r="D228" s="96">
        <v>0</v>
      </c>
      <c r="E228" s="102">
        <f t="shared" si="13"/>
        <v>1</v>
      </c>
      <c r="F228" s="63" t="s">
        <v>5</v>
      </c>
    </row>
    <row r="229" spans="1:6" s="12" customFormat="1" x14ac:dyDescent="0.25">
      <c r="A229" s="19">
        <v>42</v>
      </c>
      <c r="B229" s="14" t="s">
        <v>281</v>
      </c>
      <c r="C229" s="13">
        <v>1</v>
      </c>
      <c r="D229" s="96">
        <v>0</v>
      </c>
      <c r="E229" s="102">
        <f t="shared" si="13"/>
        <v>1</v>
      </c>
      <c r="F229" s="63" t="s">
        <v>5</v>
      </c>
    </row>
    <row r="230" spans="1:6" s="12" customFormat="1" x14ac:dyDescent="0.25">
      <c r="A230" s="19">
        <v>43</v>
      </c>
      <c r="B230" s="14" t="s">
        <v>282</v>
      </c>
      <c r="C230" s="13">
        <v>1</v>
      </c>
      <c r="D230" s="96">
        <v>0</v>
      </c>
      <c r="E230" s="102">
        <f t="shared" si="13"/>
        <v>1</v>
      </c>
      <c r="F230" s="63" t="s">
        <v>5</v>
      </c>
    </row>
    <row r="231" spans="1:6" s="12" customFormat="1" x14ac:dyDescent="0.25">
      <c r="A231" s="19">
        <v>44</v>
      </c>
      <c r="B231" s="14" t="s">
        <v>283</v>
      </c>
      <c r="C231" s="13">
        <v>2</v>
      </c>
      <c r="D231" s="96">
        <v>0</v>
      </c>
      <c r="E231" s="102">
        <f t="shared" si="13"/>
        <v>2</v>
      </c>
      <c r="F231" s="63" t="s">
        <v>5</v>
      </c>
    </row>
    <row r="232" spans="1:6" s="12" customFormat="1" x14ac:dyDescent="0.25">
      <c r="A232" s="19">
        <v>45</v>
      </c>
      <c r="B232" s="14" t="s">
        <v>284</v>
      </c>
      <c r="C232" s="13">
        <v>1</v>
      </c>
      <c r="D232" s="96">
        <v>0</v>
      </c>
      <c r="E232" s="102">
        <f t="shared" si="13"/>
        <v>1</v>
      </c>
      <c r="F232" s="63" t="s">
        <v>5</v>
      </c>
    </row>
    <row r="233" spans="1:6" s="12" customFormat="1" x14ac:dyDescent="0.25">
      <c r="A233" s="19">
        <v>46</v>
      </c>
      <c r="B233" s="14" t="s">
        <v>285</v>
      </c>
      <c r="C233" s="13">
        <v>4</v>
      </c>
      <c r="D233" s="96">
        <v>0</v>
      </c>
      <c r="E233" s="102">
        <f t="shared" si="13"/>
        <v>4</v>
      </c>
      <c r="F233" s="63" t="s">
        <v>5</v>
      </c>
    </row>
    <row r="234" spans="1:6" s="12" customFormat="1" x14ac:dyDescent="0.25">
      <c r="A234" s="19">
        <v>47</v>
      </c>
      <c r="B234" s="14" t="s">
        <v>286</v>
      </c>
      <c r="C234" s="13">
        <v>1</v>
      </c>
      <c r="D234" s="96">
        <v>0</v>
      </c>
      <c r="E234" s="102">
        <f t="shared" si="13"/>
        <v>1</v>
      </c>
      <c r="F234" s="63" t="s">
        <v>5</v>
      </c>
    </row>
    <row r="235" spans="1:6" s="12" customFormat="1" x14ac:dyDescent="0.25">
      <c r="A235" s="19">
        <v>48</v>
      </c>
      <c r="B235" s="14" t="s">
        <v>287</v>
      </c>
      <c r="C235" s="13">
        <v>1</v>
      </c>
      <c r="D235" s="96">
        <v>0</v>
      </c>
      <c r="E235" s="102">
        <f t="shared" si="13"/>
        <v>1</v>
      </c>
      <c r="F235" s="63" t="s">
        <v>5</v>
      </c>
    </row>
    <row r="236" spans="1:6" s="12" customFormat="1" x14ac:dyDescent="0.25">
      <c r="A236" s="19">
        <v>49</v>
      </c>
      <c r="B236" s="14" t="s">
        <v>288</v>
      </c>
      <c r="C236" s="13">
        <v>1</v>
      </c>
      <c r="D236" s="96">
        <v>0</v>
      </c>
      <c r="E236" s="102">
        <f t="shared" si="13"/>
        <v>1</v>
      </c>
      <c r="F236" s="63" t="s">
        <v>5</v>
      </c>
    </row>
    <row r="237" spans="1:6" s="12" customFormat="1" x14ac:dyDescent="0.25">
      <c r="A237" s="19">
        <v>50</v>
      </c>
      <c r="B237" s="14" t="s">
        <v>289</v>
      </c>
      <c r="C237" s="13">
        <v>3</v>
      </c>
      <c r="D237" s="96">
        <v>0</v>
      </c>
      <c r="E237" s="102">
        <f t="shared" si="13"/>
        <v>3</v>
      </c>
      <c r="F237" s="63" t="s">
        <v>5</v>
      </c>
    </row>
    <row r="238" spans="1:6" s="12" customFormat="1" x14ac:dyDescent="0.25">
      <c r="A238" s="19">
        <v>51</v>
      </c>
      <c r="B238" s="14" t="s">
        <v>290</v>
      </c>
      <c r="C238" s="13">
        <v>2</v>
      </c>
      <c r="D238" s="96">
        <v>0</v>
      </c>
      <c r="E238" s="102">
        <f t="shared" si="13"/>
        <v>2</v>
      </c>
      <c r="F238" s="63" t="s">
        <v>5</v>
      </c>
    </row>
    <row r="239" spans="1:6" s="12" customFormat="1" x14ac:dyDescent="0.25">
      <c r="A239" s="19">
        <v>52</v>
      </c>
      <c r="B239" s="14" t="s">
        <v>291</v>
      </c>
      <c r="C239" s="13">
        <v>2</v>
      </c>
      <c r="D239" s="96">
        <v>0</v>
      </c>
      <c r="E239" s="102">
        <f t="shared" si="13"/>
        <v>2</v>
      </c>
      <c r="F239" s="63" t="s">
        <v>5</v>
      </c>
    </row>
    <row r="240" spans="1:6" s="12" customFormat="1" x14ac:dyDescent="0.25">
      <c r="A240" s="19">
        <v>53</v>
      </c>
      <c r="B240" s="14" t="s">
        <v>292</v>
      </c>
      <c r="C240" s="13">
        <v>3</v>
      </c>
      <c r="D240" s="96">
        <v>0</v>
      </c>
      <c r="E240" s="102">
        <f t="shared" si="13"/>
        <v>3</v>
      </c>
      <c r="F240" s="63" t="s">
        <v>5</v>
      </c>
    </row>
    <row r="241" spans="1:6" s="12" customFormat="1" x14ac:dyDescent="0.25">
      <c r="A241" s="19">
        <v>54</v>
      </c>
      <c r="B241" s="14" t="s">
        <v>293</v>
      </c>
      <c r="C241" s="13">
        <v>1</v>
      </c>
      <c r="D241" s="96">
        <v>0</v>
      </c>
      <c r="E241" s="102">
        <f t="shared" si="13"/>
        <v>1</v>
      </c>
      <c r="F241" s="63" t="s">
        <v>5</v>
      </c>
    </row>
    <row r="242" spans="1:6" s="12" customFormat="1" x14ac:dyDescent="0.25">
      <c r="A242" s="19">
        <v>55</v>
      </c>
      <c r="B242" s="14" t="s">
        <v>294</v>
      </c>
      <c r="C242" s="13">
        <v>2</v>
      </c>
      <c r="D242" s="96">
        <v>0</v>
      </c>
      <c r="E242" s="102">
        <f t="shared" si="13"/>
        <v>2</v>
      </c>
      <c r="F242" s="63" t="s">
        <v>5</v>
      </c>
    </row>
    <row r="243" spans="1:6" s="12" customFormat="1" x14ac:dyDescent="0.25">
      <c r="A243" s="19">
        <v>56</v>
      </c>
      <c r="B243" s="14" t="s">
        <v>295</v>
      </c>
      <c r="C243" s="13">
        <v>2</v>
      </c>
      <c r="D243" s="96">
        <v>0</v>
      </c>
      <c r="E243" s="102">
        <f t="shared" si="13"/>
        <v>2</v>
      </c>
      <c r="F243" s="63" t="s">
        <v>5</v>
      </c>
    </row>
    <row r="244" spans="1:6" s="12" customFormat="1" x14ac:dyDescent="0.25">
      <c r="A244" s="19">
        <v>57</v>
      </c>
      <c r="B244" s="14" t="s">
        <v>296</v>
      </c>
      <c r="C244" s="13">
        <v>1</v>
      </c>
      <c r="D244" s="96">
        <v>0</v>
      </c>
      <c r="E244" s="102">
        <f t="shared" si="13"/>
        <v>1</v>
      </c>
      <c r="F244" s="63" t="s">
        <v>5</v>
      </c>
    </row>
    <row r="245" spans="1:6" s="12" customFormat="1" x14ac:dyDescent="0.25">
      <c r="A245" s="19">
        <v>58</v>
      </c>
      <c r="B245" s="14" t="s">
        <v>297</v>
      </c>
      <c r="C245" s="13">
        <v>2</v>
      </c>
      <c r="D245" s="96">
        <v>0</v>
      </c>
      <c r="E245" s="102">
        <f t="shared" si="13"/>
        <v>2</v>
      </c>
      <c r="F245" s="63" t="s">
        <v>5</v>
      </c>
    </row>
    <row r="246" spans="1:6" s="12" customFormat="1" x14ac:dyDescent="0.25">
      <c r="A246" s="19">
        <v>59</v>
      </c>
      <c r="B246" s="14" t="s">
        <v>298</v>
      </c>
      <c r="C246" s="13">
        <v>3</v>
      </c>
      <c r="D246" s="96">
        <v>0</v>
      </c>
      <c r="E246" s="102">
        <f t="shared" si="13"/>
        <v>3</v>
      </c>
      <c r="F246" s="63" t="s">
        <v>5</v>
      </c>
    </row>
    <row r="247" spans="1:6" s="12" customFormat="1" x14ac:dyDescent="0.25">
      <c r="A247" s="19">
        <v>60</v>
      </c>
      <c r="B247" s="14" t="s">
        <v>299</v>
      </c>
      <c r="C247" s="13">
        <v>1</v>
      </c>
      <c r="D247" s="96">
        <v>0</v>
      </c>
      <c r="E247" s="102">
        <f t="shared" si="13"/>
        <v>1</v>
      </c>
      <c r="F247" s="63" t="s">
        <v>5</v>
      </c>
    </row>
    <row r="248" spans="1:6" s="12" customFormat="1" x14ac:dyDescent="0.25">
      <c r="A248" s="19">
        <v>61</v>
      </c>
      <c r="B248" s="14" t="s">
        <v>300</v>
      </c>
      <c r="C248" s="13">
        <v>2</v>
      </c>
      <c r="D248" s="96">
        <v>0</v>
      </c>
      <c r="E248" s="102">
        <f t="shared" si="13"/>
        <v>2</v>
      </c>
      <c r="F248" s="63" t="s">
        <v>5</v>
      </c>
    </row>
    <row r="249" spans="1:6" s="12" customFormat="1" x14ac:dyDescent="0.25">
      <c r="A249" s="19">
        <v>62</v>
      </c>
      <c r="B249" s="14" t="s">
        <v>301</v>
      </c>
      <c r="C249" s="13">
        <v>2</v>
      </c>
      <c r="D249" s="96">
        <v>0</v>
      </c>
      <c r="E249" s="102">
        <f t="shared" si="13"/>
        <v>2</v>
      </c>
      <c r="F249" s="63" t="s">
        <v>5</v>
      </c>
    </row>
    <row r="250" spans="1:6" s="12" customFormat="1" x14ac:dyDescent="0.25">
      <c r="A250" s="19">
        <v>63</v>
      </c>
      <c r="B250" s="14" t="s">
        <v>302</v>
      </c>
      <c r="C250" s="13">
        <v>2</v>
      </c>
      <c r="D250" s="96">
        <v>0</v>
      </c>
      <c r="E250" s="102">
        <f t="shared" si="13"/>
        <v>2</v>
      </c>
      <c r="F250" s="63" t="s">
        <v>5</v>
      </c>
    </row>
    <row r="251" spans="1:6" s="12" customFormat="1" x14ac:dyDescent="0.25">
      <c r="A251" s="19">
        <v>64</v>
      </c>
      <c r="B251" s="14" t="s">
        <v>45</v>
      </c>
      <c r="C251" s="13">
        <v>31</v>
      </c>
      <c r="D251" s="96">
        <v>0</v>
      </c>
      <c r="E251" s="102">
        <f t="shared" si="13"/>
        <v>31</v>
      </c>
      <c r="F251" s="63" t="s">
        <v>5</v>
      </c>
    </row>
    <row r="252" spans="1:6" s="12" customFormat="1" x14ac:dyDescent="0.25">
      <c r="A252" s="19">
        <v>65</v>
      </c>
      <c r="B252" s="14" t="s">
        <v>303</v>
      </c>
      <c r="C252" s="13">
        <v>1</v>
      </c>
      <c r="D252" s="96">
        <v>0</v>
      </c>
      <c r="E252" s="102">
        <f t="shared" si="13"/>
        <v>1</v>
      </c>
      <c r="F252" s="63" t="s">
        <v>5</v>
      </c>
    </row>
    <row r="253" spans="1:6" s="12" customFormat="1" x14ac:dyDescent="0.25">
      <c r="A253" s="19">
        <v>66</v>
      </c>
      <c r="B253" s="14" t="s">
        <v>304</v>
      </c>
      <c r="C253" s="13">
        <v>1</v>
      </c>
      <c r="D253" s="96">
        <v>0</v>
      </c>
      <c r="E253" s="102">
        <f t="shared" si="13"/>
        <v>1</v>
      </c>
      <c r="F253" s="63" t="s">
        <v>5</v>
      </c>
    </row>
    <row r="254" spans="1:6" s="12" customFormat="1" x14ac:dyDescent="0.25">
      <c r="A254" s="19">
        <v>67</v>
      </c>
      <c r="B254" s="14" t="s">
        <v>305</v>
      </c>
      <c r="C254" s="13">
        <v>3</v>
      </c>
      <c r="D254" s="96">
        <v>0</v>
      </c>
      <c r="E254" s="102">
        <f t="shared" si="13"/>
        <v>3</v>
      </c>
      <c r="F254" s="63" t="s">
        <v>5</v>
      </c>
    </row>
    <row r="255" spans="1:6" s="12" customFormat="1" x14ac:dyDescent="0.25">
      <c r="A255" s="19">
        <v>68</v>
      </c>
      <c r="B255" s="14" t="s">
        <v>306</v>
      </c>
      <c r="C255" s="13">
        <v>3</v>
      </c>
      <c r="D255" s="96">
        <v>0</v>
      </c>
      <c r="E255" s="102">
        <f t="shared" si="13"/>
        <v>3</v>
      </c>
      <c r="F255" s="63" t="s">
        <v>5</v>
      </c>
    </row>
    <row r="256" spans="1:6" s="12" customFormat="1" x14ac:dyDescent="0.25">
      <c r="A256" s="19">
        <v>69</v>
      </c>
      <c r="B256" s="14" t="s">
        <v>307</v>
      </c>
      <c r="C256" s="13">
        <v>1</v>
      </c>
      <c r="D256" s="96">
        <v>0</v>
      </c>
      <c r="E256" s="102">
        <f t="shared" si="13"/>
        <v>1</v>
      </c>
      <c r="F256" s="63" t="s">
        <v>5</v>
      </c>
    </row>
    <row r="257" spans="1:6" s="12" customFormat="1" x14ac:dyDescent="0.25">
      <c r="A257" s="19">
        <v>70</v>
      </c>
      <c r="B257" s="14" t="s">
        <v>308</v>
      </c>
      <c r="C257" s="13">
        <v>1</v>
      </c>
      <c r="D257" s="96">
        <v>0</v>
      </c>
      <c r="E257" s="102">
        <f t="shared" si="13"/>
        <v>1</v>
      </c>
      <c r="F257" s="63" t="s">
        <v>5</v>
      </c>
    </row>
    <row r="258" spans="1:6" s="12" customFormat="1" x14ac:dyDescent="0.25">
      <c r="A258" s="19">
        <v>71</v>
      </c>
      <c r="B258" s="14" t="s">
        <v>309</v>
      </c>
      <c r="C258" s="13">
        <v>2</v>
      </c>
      <c r="D258" s="96">
        <v>0</v>
      </c>
      <c r="E258" s="102">
        <f t="shared" si="13"/>
        <v>2</v>
      </c>
      <c r="F258" s="63" t="s">
        <v>5</v>
      </c>
    </row>
    <row r="259" spans="1:6" s="12" customFormat="1" x14ac:dyDescent="0.25">
      <c r="A259" s="19">
        <v>72</v>
      </c>
      <c r="B259" s="14" t="s">
        <v>310</v>
      </c>
      <c r="C259" s="13">
        <v>1</v>
      </c>
      <c r="D259" s="96">
        <v>0</v>
      </c>
      <c r="E259" s="102">
        <f t="shared" si="13"/>
        <v>1</v>
      </c>
      <c r="F259" s="63" t="s">
        <v>5</v>
      </c>
    </row>
    <row r="260" spans="1:6" s="12" customFormat="1" x14ac:dyDescent="0.25">
      <c r="A260" s="19">
        <v>73</v>
      </c>
      <c r="B260" s="14" t="s">
        <v>311</v>
      </c>
      <c r="C260" s="13">
        <v>1</v>
      </c>
      <c r="D260" s="96">
        <v>0</v>
      </c>
      <c r="E260" s="102">
        <f t="shared" ref="E260:E311" si="14">C260*(1+D260)</f>
        <v>1</v>
      </c>
      <c r="F260" s="63" t="s">
        <v>5</v>
      </c>
    </row>
    <row r="261" spans="1:6" s="12" customFormat="1" x14ac:dyDescent="0.25">
      <c r="A261" s="19">
        <v>74</v>
      </c>
      <c r="B261" s="14" t="s">
        <v>59</v>
      </c>
      <c r="C261" s="13">
        <v>4</v>
      </c>
      <c r="D261" s="96">
        <v>0</v>
      </c>
      <c r="E261" s="102">
        <f t="shared" si="14"/>
        <v>4</v>
      </c>
      <c r="F261" s="63" t="s">
        <v>5</v>
      </c>
    </row>
    <row r="262" spans="1:6" s="12" customFormat="1" x14ac:dyDescent="0.25">
      <c r="A262" s="19">
        <v>75</v>
      </c>
      <c r="B262" s="14" t="s">
        <v>39</v>
      </c>
      <c r="C262" s="13">
        <v>50</v>
      </c>
      <c r="D262" s="96">
        <v>0</v>
      </c>
      <c r="E262" s="102">
        <f t="shared" si="14"/>
        <v>50</v>
      </c>
      <c r="F262" s="63" t="s">
        <v>5</v>
      </c>
    </row>
    <row r="263" spans="1:6" s="12" customFormat="1" x14ac:dyDescent="0.25">
      <c r="A263" s="19">
        <v>76</v>
      </c>
      <c r="B263" s="14" t="s">
        <v>312</v>
      </c>
      <c r="C263" s="13">
        <v>12</v>
      </c>
      <c r="D263" s="96">
        <v>0</v>
      </c>
      <c r="E263" s="102">
        <f t="shared" si="14"/>
        <v>12</v>
      </c>
      <c r="F263" s="63" t="s">
        <v>5</v>
      </c>
    </row>
    <row r="264" spans="1:6" s="12" customFormat="1" x14ac:dyDescent="0.25">
      <c r="A264" s="19">
        <v>77</v>
      </c>
      <c r="B264" s="14" t="s">
        <v>313</v>
      </c>
      <c r="C264" s="13">
        <v>1</v>
      </c>
      <c r="D264" s="96">
        <v>0</v>
      </c>
      <c r="E264" s="102">
        <f t="shared" si="14"/>
        <v>1</v>
      </c>
      <c r="F264" s="63" t="s">
        <v>5</v>
      </c>
    </row>
    <row r="265" spans="1:6" s="12" customFormat="1" x14ac:dyDescent="0.25">
      <c r="A265" s="19">
        <v>78</v>
      </c>
      <c r="B265" s="14" t="s">
        <v>314</v>
      </c>
      <c r="C265" s="13">
        <v>3</v>
      </c>
      <c r="D265" s="96">
        <v>0</v>
      </c>
      <c r="E265" s="102">
        <f t="shared" si="14"/>
        <v>3</v>
      </c>
      <c r="F265" s="63" t="s">
        <v>5</v>
      </c>
    </row>
    <row r="266" spans="1:6" s="12" customFormat="1" x14ac:dyDescent="0.25">
      <c r="A266" s="19">
        <v>79</v>
      </c>
      <c r="B266" s="14" t="s">
        <v>315</v>
      </c>
      <c r="C266" s="13">
        <v>1</v>
      </c>
      <c r="D266" s="96">
        <v>0</v>
      </c>
      <c r="E266" s="102">
        <f t="shared" si="14"/>
        <v>1</v>
      </c>
      <c r="F266" s="63" t="s">
        <v>5</v>
      </c>
    </row>
    <row r="267" spans="1:6" s="12" customFormat="1" x14ac:dyDescent="0.25">
      <c r="A267" s="19">
        <v>80</v>
      </c>
      <c r="B267" s="14" t="s">
        <v>316</v>
      </c>
      <c r="C267" s="13">
        <v>1</v>
      </c>
      <c r="D267" s="96">
        <v>0</v>
      </c>
      <c r="E267" s="102">
        <f t="shared" si="14"/>
        <v>1</v>
      </c>
      <c r="F267" s="63" t="s">
        <v>5</v>
      </c>
    </row>
    <row r="268" spans="1:6" s="12" customFormat="1" x14ac:dyDescent="0.25">
      <c r="A268" s="19">
        <v>81</v>
      </c>
      <c r="B268" s="14" t="s">
        <v>317</v>
      </c>
      <c r="C268" s="13">
        <v>2</v>
      </c>
      <c r="D268" s="96">
        <v>0</v>
      </c>
      <c r="E268" s="102">
        <f t="shared" si="14"/>
        <v>2</v>
      </c>
      <c r="F268" s="63" t="s">
        <v>5</v>
      </c>
    </row>
    <row r="269" spans="1:6" s="12" customFormat="1" x14ac:dyDescent="0.25">
      <c r="A269" s="19">
        <v>82</v>
      </c>
      <c r="B269" s="14" t="s">
        <v>318</v>
      </c>
      <c r="C269" s="13">
        <v>2</v>
      </c>
      <c r="D269" s="96">
        <v>0</v>
      </c>
      <c r="E269" s="102">
        <f t="shared" si="14"/>
        <v>2</v>
      </c>
      <c r="F269" s="63" t="s">
        <v>5</v>
      </c>
    </row>
    <row r="270" spans="1:6" s="12" customFormat="1" x14ac:dyDescent="0.25">
      <c r="A270" s="19">
        <v>83</v>
      </c>
      <c r="B270" s="14" t="s">
        <v>319</v>
      </c>
      <c r="C270" s="13">
        <v>2</v>
      </c>
      <c r="D270" s="96">
        <v>0</v>
      </c>
      <c r="E270" s="102">
        <f t="shared" si="14"/>
        <v>2</v>
      </c>
      <c r="F270" s="63" t="s">
        <v>5</v>
      </c>
    </row>
    <row r="271" spans="1:6" s="12" customFormat="1" x14ac:dyDescent="0.25">
      <c r="A271" s="19">
        <v>84</v>
      </c>
      <c r="B271" s="14" t="s">
        <v>320</v>
      </c>
      <c r="C271" s="13">
        <v>1</v>
      </c>
      <c r="D271" s="96">
        <v>0</v>
      </c>
      <c r="E271" s="102">
        <f t="shared" si="14"/>
        <v>1</v>
      </c>
      <c r="F271" s="63" t="s">
        <v>5</v>
      </c>
    </row>
    <row r="272" spans="1:6" s="12" customFormat="1" x14ac:dyDescent="0.25">
      <c r="A272" s="19">
        <v>85</v>
      </c>
      <c r="B272" s="14" t="s">
        <v>321</v>
      </c>
      <c r="C272" s="13">
        <v>3</v>
      </c>
      <c r="D272" s="96">
        <v>0</v>
      </c>
      <c r="E272" s="102">
        <f t="shared" si="14"/>
        <v>3</v>
      </c>
      <c r="F272" s="63" t="s">
        <v>5</v>
      </c>
    </row>
    <row r="273" spans="1:6" s="12" customFormat="1" x14ac:dyDescent="0.25">
      <c r="A273" s="19">
        <v>86</v>
      </c>
      <c r="B273" s="14" t="s">
        <v>322</v>
      </c>
      <c r="C273" s="13">
        <v>11</v>
      </c>
      <c r="D273" s="96">
        <v>0</v>
      </c>
      <c r="E273" s="102">
        <f t="shared" si="14"/>
        <v>11</v>
      </c>
      <c r="F273" s="63" t="s">
        <v>5</v>
      </c>
    </row>
    <row r="274" spans="1:6" s="12" customFormat="1" x14ac:dyDescent="0.25">
      <c r="A274" s="19">
        <v>87</v>
      </c>
      <c r="B274" s="14" t="s">
        <v>323</v>
      </c>
      <c r="C274" s="13">
        <v>2</v>
      </c>
      <c r="D274" s="96">
        <v>0</v>
      </c>
      <c r="E274" s="102">
        <f t="shared" si="14"/>
        <v>2</v>
      </c>
      <c r="F274" s="63" t="s">
        <v>5</v>
      </c>
    </row>
    <row r="275" spans="1:6" s="12" customFormat="1" x14ac:dyDescent="0.25">
      <c r="A275" s="19">
        <v>88</v>
      </c>
      <c r="B275" s="14" t="s">
        <v>324</v>
      </c>
      <c r="C275" s="13">
        <v>1</v>
      </c>
      <c r="D275" s="96">
        <v>0</v>
      </c>
      <c r="E275" s="102">
        <f t="shared" si="14"/>
        <v>1</v>
      </c>
      <c r="F275" s="63" t="s">
        <v>5</v>
      </c>
    </row>
    <row r="276" spans="1:6" s="12" customFormat="1" x14ac:dyDescent="0.25">
      <c r="A276" s="19">
        <v>89</v>
      </c>
      <c r="B276" s="14" t="s">
        <v>325</v>
      </c>
      <c r="C276" s="13">
        <v>6</v>
      </c>
      <c r="D276" s="96">
        <v>0</v>
      </c>
      <c r="E276" s="102">
        <f t="shared" si="14"/>
        <v>6</v>
      </c>
      <c r="F276" s="63" t="s">
        <v>5</v>
      </c>
    </row>
    <row r="277" spans="1:6" s="12" customFormat="1" x14ac:dyDescent="0.25">
      <c r="A277" s="19">
        <v>90</v>
      </c>
      <c r="B277" s="14" t="s">
        <v>326</v>
      </c>
      <c r="C277" s="13">
        <v>10</v>
      </c>
      <c r="D277" s="96">
        <v>0</v>
      </c>
      <c r="E277" s="102">
        <f t="shared" si="14"/>
        <v>10</v>
      </c>
      <c r="F277" s="63" t="s">
        <v>5</v>
      </c>
    </row>
    <row r="278" spans="1:6" s="12" customFormat="1" x14ac:dyDescent="0.25">
      <c r="A278" s="19">
        <v>91</v>
      </c>
      <c r="B278" s="14" t="s">
        <v>327</v>
      </c>
      <c r="C278" s="13">
        <v>1</v>
      </c>
      <c r="D278" s="96">
        <v>0</v>
      </c>
      <c r="E278" s="102">
        <f t="shared" si="14"/>
        <v>1</v>
      </c>
      <c r="F278" s="63" t="s">
        <v>5</v>
      </c>
    </row>
    <row r="279" spans="1:6" s="12" customFormat="1" x14ac:dyDescent="0.25">
      <c r="A279" s="19">
        <v>92</v>
      </c>
      <c r="B279" s="14" t="s">
        <v>328</v>
      </c>
      <c r="C279" s="13">
        <v>3</v>
      </c>
      <c r="D279" s="96">
        <v>0</v>
      </c>
      <c r="E279" s="102">
        <f t="shared" si="14"/>
        <v>3</v>
      </c>
      <c r="F279" s="63" t="s">
        <v>5</v>
      </c>
    </row>
    <row r="280" spans="1:6" s="12" customFormat="1" x14ac:dyDescent="0.25">
      <c r="A280" s="19">
        <v>93</v>
      </c>
      <c r="B280" s="14" t="s">
        <v>329</v>
      </c>
      <c r="C280" s="13">
        <v>6</v>
      </c>
      <c r="D280" s="96">
        <v>0</v>
      </c>
      <c r="E280" s="102">
        <f t="shared" si="14"/>
        <v>6</v>
      </c>
      <c r="F280" s="63" t="s">
        <v>5</v>
      </c>
    </row>
    <row r="281" spans="1:6" s="12" customFormat="1" x14ac:dyDescent="0.25">
      <c r="A281" s="19">
        <v>94</v>
      </c>
      <c r="B281" s="14" t="s">
        <v>330</v>
      </c>
      <c r="C281" s="13">
        <v>2</v>
      </c>
      <c r="D281" s="96">
        <v>0</v>
      </c>
      <c r="E281" s="102">
        <f t="shared" si="14"/>
        <v>2</v>
      </c>
      <c r="F281" s="63" t="s">
        <v>5</v>
      </c>
    </row>
    <row r="282" spans="1:6" s="12" customFormat="1" x14ac:dyDescent="0.25">
      <c r="A282" s="19">
        <v>95</v>
      </c>
      <c r="B282" s="14" t="s">
        <v>331</v>
      </c>
      <c r="C282" s="13">
        <v>2</v>
      </c>
      <c r="D282" s="96">
        <v>0</v>
      </c>
      <c r="E282" s="102">
        <f t="shared" si="14"/>
        <v>2</v>
      </c>
      <c r="F282" s="63" t="s">
        <v>5</v>
      </c>
    </row>
    <row r="283" spans="1:6" s="12" customFormat="1" x14ac:dyDescent="0.25">
      <c r="A283" s="19">
        <v>96</v>
      </c>
      <c r="B283" s="14" t="s">
        <v>332</v>
      </c>
      <c r="C283" s="13">
        <v>2</v>
      </c>
      <c r="D283" s="96">
        <v>0</v>
      </c>
      <c r="E283" s="102">
        <f t="shared" si="14"/>
        <v>2</v>
      </c>
      <c r="F283" s="63" t="s">
        <v>5</v>
      </c>
    </row>
    <row r="284" spans="1:6" s="12" customFormat="1" x14ac:dyDescent="0.25">
      <c r="A284" s="19">
        <v>97</v>
      </c>
      <c r="B284" s="14" t="s">
        <v>333</v>
      </c>
      <c r="C284" s="13">
        <v>1</v>
      </c>
      <c r="D284" s="96">
        <v>0</v>
      </c>
      <c r="E284" s="102">
        <f t="shared" si="14"/>
        <v>1</v>
      </c>
      <c r="F284" s="63" t="s">
        <v>5</v>
      </c>
    </row>
    <row r="285" spans="1:6" s="12" customFormat="1" x14ac:dyDescent="0.25">
      <c r="A285" s="19">
        <v>98</v>
      </c>
      <c r="B285" s="14" t="s">
        <v>334</v>
      </c>
      <c r="C285" s="13">
        <v>3</v>
      </c>
      <c r="D285" s="96">
        <v>0</v>
      </c>
      <c r="E285" s="102">
        <f t="shared" si="14"/>
        <v>3</v>
      </c>
      <c r="F285" s="63" t="s">
        <v>5</v>
      </c>
    </row>
    <row r="286" spans="1:6" s="12" customFormat="1" x14ac:dyDescent="0.25">
      <c r="A286" s="19">
        <v>99</v>
      </c>
      <c r="B286" s="14" t="s">
        <v>335</v>
      </c>
      <c r="C286" s="13">
        <v>7</v>
      </c>
      <c r="D286" s="96">
        <v>0</v>
      </c>
      <c r="E286" s="102">
        <f t="shared" si="14"/>
        <v>7</v>
      </c>
      <c r="F286" s="63" t="s">
        <v>5</v>
      </c>
    </row>
    <row r="287" spans="1:6" s="12" customFormat="1" x14ac:dyDescent="0.25">
      <c r="A287" s="19">
        <v>100</v>
      </c>
      <c r="B287" s="14" t="s">
        <v>336</v>
      </c>
      <c r="C287" s="13">
        <v>5</v>
      </c>
      <c r="D287" s="96">
        <v>0</v>
      </c>
      <c r="E287" s="102">
        <f t="shared" si="14"/>
        <v>5</v>
      </c>
      <c r="F287" s="63" t="s">
        <v>5</v>
      </c>
    </row>
    <row r="288" spans="1:6" s="12" customFormat="1" x14ac:dyDescent="0.25">
      <c r="A288" s="19">
        <v>101</v>
      </c>
      <c r="B288" s="14" t="s">
        <v>337</v>
      </c>
      <c r="C288" s="13">
        <v>6</v>
      </c>
      <c r="D288" s="96">
        <v>0</v>
      </c>
      <c r="E288" s="102">
        <f t="shared" si="14"/>
        <v>6</v>
      </c>
      <c r="F288" s="63" t="s">
        <v>5</v>
      </c>
    </row>
    <row r="289" spans="1:6" s="12" customFormat="1" x14ac:dyDescent="0.25">
      <c r="A289" s="19">
        <v>102</v>
      </c>
      <c r="B289" s="14" t="s">
        <v>338</v>
      </c>
      <c r="C289" s="13">
        <v>10</v>
      </c>
      <c r="D289" s="96">
        <v>0</v>
      </c>
      <c r="E289" s="102">
        <f t="shared" si="14"/>
        <v>10</v>
      </c>
      <c r="F289" s="63" t="s">
        <v>5</v>
      </c>
    </row>
    <row r="290" spans="1:6" s="12" customFormat="1" x14ac:dyDescent="0.25">
      <c r="A290" s="19">
        <v>103</v>
      </c>
      <c r="B290" s="14" t="s">
        <v>339</v>
      </c>
      <c r="C290" s="13">
        <v>1</v>
      </c>
      <c r="D290" s="96">
        <v>0</v>
      </c>
      <c r="E290" s="102">
        <f t="shared" si="14"/>
        <v>1</v>
      </c>
      <c r="F290" s="63" t="s">
        <v>5</v>
      </c>
    </row>
    <row r="291" spans="1:6" s="12" customFormat="1" x14ac:dyDescent="0.25">
      <c r="A291" s="19">
        <v>104</v>
      </c>
      <c r="B291" s="14" t="s">
        <v>340</v>
      </c>
      <c r="C291" s="13">
        <v>4</v>
      </c>
      <c r="D291" s="96">
        <v>0</v>
      </c>
      <c r="E291" s="102">
        <f t="shared" si="14"/>
        <v>4</v>
      </c>
      <c r="F291" s="63" t="s">
        <v>5</v>
      </c>
    </row>
    <row r="292" spans="1:6" s="12" customFormat="1" x14ac:dyDescent="0.25">
      <c r="A292" s="19">
        <v>105</v>
      </c>
      <c r="B292" s="14" t="s">
        <v>341</v>
      </c>
      <c r="C292" s="13">
        <v>1</v>
      </c>
      <c r="D292" s="96">
        <v>0</v>
      </c>
      <c r="E292" s="102">
        <f t="shared" si="14"/>
        <v>1</v>
      </c>
      <c r="F292" s="63" t="s">
        <v>5</v>
      </c>
    </row>
    <row r="293" spans="1:6" s="12" customFormat="1" x14ac:dyDescent="0.25">
      <c r="A293" s="19">
        <v>106</v>
      </c>
      <c r="B293" s="14" t="s">
        <v>342</v>
      </c>
      <c r="C293" s="13">
        <v>9</v>
      </c>
      <c r="D293" s="96">
        <v>0</v>
      </c>
      <c r="E293" s="102">
        <f t="shared" si="14"/>
        <v>9</v>
      </c>
      <c r="F293" s="63" t="s">
        <v>5</v>
      </c>
    </row>
    <row r="294" spans="1:6" s="12" customFormat="1" x14ac:dyDescent="0.25">
      <c r="A294" s="19">
        <v>107</v>
      </c>
      <c r="B294" s="14" t="s">
        <v>343</v>
      </c>
      <c r="C294" s="13">
        <v>2</v>
      </c>
      <c r="D294" s="96">
        <v>0</v>
      </c>
      <c r="E294" s="102">
        <f t="shared" si="14"/>
        <v>2</v>
      </c>
      <c r="F294" s="63" t="s">
        <v>5</v>
      </c>
    </row>
    <row r="295" spans="1:6" s="12" customFormat="1" x14ac:dyDescent="0.25">
      <c r="A295" s="19">
        <v>108</v>
      </c>
      <c r="B295" s="14" t="s">
        <v>344</v>
      </c>
      <c r="C295" s="13">
        <v>4</v>
      </c>
      <c r="D295" s="96">
        <v>0</v>
      </c>
      <c r="E295" s="102">
        <f t="shared" si="14"/>
        <v>4</v>
      </c>
      <c r="F295" s="63" t="s">
        <v>5</v>
      </c>
    </row>
    <row r="296" spans="1:6" s="12" customFormat="1" x14ac:dyDescent="0.25">
      <c r="A296" s="19">
        <v>109</v>
      </c>
      <c r="B296" s="14" t="s">
        <v>345</v>
      </c>
      <c r="C296" s="13">
        <v>1</v>
      </c>
      <c r="D296" s="96">
        <v>0</v>
      </c>
      <c r="E296" s="102">
        <f t="shared" si="14"/>
        <v>1</v>
      </c>
      <c r="F296" s="63" t="s">
        <v>5</v>
      </c>
    </row>
    <row r="297" spans="1:6" s="12" customFormat="1" x14ac:dyDescent="0.25">
      <c r="A297" s="19">
        <v>110</v>
      </c>
      <c r="B297" s="14" t="s">
        <v>346</v>
      </c>
      <c r="C297" s="13">
        <v>8</v>
      </c>
      <c r="D297" s="96">
        <v>0</v>
      </c>
      <c r="E297" s="102">
        <f t="shared" si="14"/>
        <v>8</v>
      </c>
      <c r="F297" s="63" t="s">
        <v>5</v>
      </c>
    </row>
    <row r="298" spans="1:6" s="12" customFormat="1" x14ac:dyDescent="0.25">
      <c r="A298" s="19">
        <v>111</v>
      </c>
      <c r="B298" s="14" t="s">
        <v>347</v>
      </c>
      <c r="C298" s="13">
        <v>1</v>
      </c>
      <c r="D298" s="96">
        <v>0</v>
      </c>
      <c r="E298" s="102">
        <f t="shared" si="14"/>
        <v>1</v>
      </c>
      <c r="F298" s="63" t="s">
        <v>5</v>
      </c>
    </row>
    <row r="299" spans="1:6" s="12" customFormat="1" x14ac:dyDescent="0.25">
      <c r="A299" s="19">
        <v>112</v>
      </c>
      <c r="B299" s="14" t="s">
        <v>348</v>
      </c>
      <c r="C299" s="13">
        <v>2</v>
      </c>
      <c r="D299" s="96">
        <v>0</v>
      </c>
      <c r="E299" s="102">
        <f t="shared" si="14"/>
        <v>2</v>
      </c>
      <c r="F299" s="63" t="s">
        <v>5</v>
      </c>
    </row>
    <row r="300" spans="1:6" s="12" customFormat="1" x14ac:dyDescent="0.25">
      <c r="A300" s="19">
        <v>113</v>
      </c>
      <c r="B300" s="14" t="s">
        <v>349</v>
      </c>
      <c r="C300" s="13">
        <v>2</v>
      </c>
      <c r="D300" s="96">
        <v>0</v>
      </c>
      <c r="E300" s="102">
        <f t="shared" si="14"/>
        <v>2</v>
      </c>
      <c r="F300" s="63" t="s">
        <v>5</v>
      </c>
    </row>
    <row r="301" spans="1:6" s="12" customFormat="1" x14ac:dyDescent="0.25">
      <c r="A301" s="19">
        <v>114</v>
      </c>
      <c r="B301" s="14" t="s">
        <v>350</v>
      </c>
      <c r="C301" s="13">
        <v>3</v>
      </c>
      <c r="D301" s="96">
        <v>0</v>
      </c>
      <c r="E301" s="102">
        <f t="shared" si="14"/>
        <v>3</v>
      </c>
      <c r="F301" s="63" t="s">
        <v>5</v>
      </c>
    </row>
    <row r="302" spans="1:6" s="12" customFormat="1" x14ac:dyDescent="0.25">
      <c r="A302" s="19">
        <v>115</v>
      </c>
      <c r="B302" s="14" t="s">
        <v>351</v>
      </c>
      <c r="C302" s="13">
        <v>2</v>
      </c>
      <c r="D302" s="96">
        <v>0</v>
      </c>
      <c r="E302" s="102">
        <f t="shared" si="14"/>
        <v>2</v>
      </c>
      <c r="F302" s="63" t="s">
        <v>5</v>
      </c>
    </row>
    <row r="303" spans="1:6" s="12" customFormat="1" x14ac:dyDescent="0.25">
      <c r="A303" s="19">
        <v>116</v>
      </c>
      <c r="B303" s="14" t="s">
        <v>352</v>
      </c>
      <c r="C303" s="13">
        <v>1</v>
      </c>
      <c r="D303" s="96">
        <v>0</v>
      </c>
      <c r="E303" s="102">
        <f t="shared" si="14"/>
        <v>1</v>
      </c>
      <c r="F303" s="63" t="s">
        <v>5</v>
      </c>
    </row>
    <row r="304" spans="1:6" s="12" customFormat="1" x14ac:dyDescent="0.25">
      <c r="A304" s="19">
        <v>117</v>
      </c>
      <c r="B304" s="14" t="s">
        <v>353</v>
      </c>
      <c r="C304" s="13">
        <v>1</v>
      </c>
      <c r="D304" s="96">
        <v>0</v>
      </c>
      <c r="E304" s="102">
        <f t="shared" si="14"/>
        <v>1</v>
      </c>
      <c r="F304" s="63" t="s">
        <v>5</v>
      </c>
    </row>
    <row r="305" spans="1:6" s="12" customFormat="1" x14ac:dyDescent="0.25">
      <c r="A305" s="19">
        <v>118</v>
      </c>
      <c r="B305" s="14" t="s">
        <v>354</v>
      </c>
      <c r="C305" s="13">
        <v>2</v>
      </c>
      <c r="D305" s="96">
        <v>0</v>
      </c>
      <c r="E305" s="102">
        <f t="shared" si="14"/>
        <v>2</v>
      </c>
      <c r="F305" s="63" t="s">
        <v>5</v>
      </c>
    </row>
    <row r="306" spans="1:6" s="12" customFormat="1" x14ac:dyDescent="0.25">
      <c r="A306" s="19">
        <v>119</v>
      </c>
      <c r="B306" s="14" t="s">
        <v>355</v>
      </c>
      <c r="C306" s="13">
        <v>19</v>
      </c>
      <c r="D306" s="96">
        <v>0</v>
      </c>
      <c r="E306" s="102">
        <f t="shared" si="14"/>
        <v>19</v>
      </c>
      <c r="F306" s="63" t="s">
        <v>5</v>
      </c>
    </row>
    <row r="307" spans="1:6" s="12" customFormat="1" x14ac:dyDescent="0.25">
      <c r="A307" s="19">
        <v>120</v>
      </c>
      <c r="B307" s="14" t="s">
        <v>356</v>
      </c>
      <c r="C307" s="13">
        <v>2</v>
      </c>
      <c r="D307" s="96">
        <v>0</v>
      </c>
      <c r="E307" s="102">
        <f t="shared" si="14"/>
        <v>2</v>
      </c>
      <c r="F307" s="63" t="s">
        <v>5</v>
      </c>
    </row>
    <row r="308" spans="1:6" s="12" customFormat="1" x14ac:dyDescent="0.25">
      <c r="A308" s="19">
        <v>121</v>
      </c>
      <c r="B308" s="14" t="s">
        <v>357</v>
      </c>
      <c r="C308" s="13">
        <v>3</v>
      </c>
      <c r="D308" s="96">
        <v>0</v>
      </c>
      <c r="E308" s="102">
        <f t="shared" si="14"/>
        <v>3</v>
      </c>
      <c r="F308" s="63" t="s">
        <v>5</v>
      </c>
    </row>
    <row r="309" spans="1:6" s="12" customFormat="1" x14ac:dyDescent="0.25">
      <c r="A309" s="19">
        <v>122</v>
      </c>
      <c r="B309" s="14" t="s">
        <v>358</v>
      </c>
      <c r="C309" s="13">
        <v>1</v>
      </c>
      <c r="D309" s="96">
        <v>0</v>
      </c>
      <c r="E309" s="102">
        <f t="shared" si="14"/>
        <v>1</v>
      </c>
      <c r="F309" s="63" t="s">
        <v>5</v>
      </c>
    </row>
    <row r="310" spans="1:6" s="12" customFormat="1" x14ac:dyDescent="0.25">
      <c r="A310" s="19">
        <v>123</v>
      </c>
      <c r="B310" s="14" t="s">
        <v>359</v>
      </c>
      <c r="C310" s="13">
        <v>2</v>
      </c>
      <c r="D310" s="96">
        <v>0</v>
      </c>
      <c r="E310" s="102">
        <f t="shared" si="14"/>
        <v>2</v>
      </c>
      <c r="F310" s="63" t="s">
        <v>5</v>
      </c>
    </row>
    <row r="311" spans="1:6" s="12" customFormat="1" x14ac:dyDescent="0.25">
      <c r="A311" s="19">
        <v>124</v>
      </c>
      <c r="B311" s="14" t="s">
        <v>360</v>
      </c>
      <c r="C311" s="13">
        <v>9</v>
      </c>
      <c r="D311" s="96">
        <v>0</v>
      </c>
      <c r="E311" s="102">
        <f t="shared" si="14"/>
        <v>9</v>
      </c>
      <c r="F311" s="63" t="s">
        <v>5</v>
      </c>
    </row>
    <row r="312" spans="1:6" s="12" customFormat="1" ht="16.5" thickBot="1" x14ac:dyDescent="0.3">
      <c r="A312" s="19"/>
      <c r="B312" s="14"/>
      <c r="C312" s="13"/>
      <c r="D312" s="96"/>
      <c r="E312" s="102"/>
      <c r="F312" s="63"/>
    </row>
    <row r="313" spans="1:6" ht="15.75" customHeight="1" thickBot="1" x14ac:dyDescent="0.3">
      <c r="A313" s="145" t="s">
        <v>25</v>
      </c>
      <c r="B313" s="146"/>
      <c r="C313" s="108"/>
      <c r="D313" s="96"/>
      <c r="E313" s="102"/>
      <c r="F313" s="63"/>
    </row>
    <row r="314" spans="1:6" ht="15.75" customHeight="1" x14ac:dyDescent="0.25">
      <c r="A314" s="19">
        <v>1</v>
      </c>
      <c r="B314" s="14" t="s">
        <v>361</v>
      </c>
      <c r="C314" s="108">
        <v>1</v>
      </c>
      <c r="D314" s="96">
        <v>0</v>
      </c>
      <c r="E314" s="102">
        <f t="shared" ref="E314:E324" si="15">C314*(1+D314)</f>
        <v>1</v>
      </c>
      <c r="F314" s="63" t="s">
        <v>5</v>
      </c>
    </row>
    <row r="315" spans="1:6" ht="15.75" customHeight="1" x14ac:dyDescent="0.25">
      <c r="A315" s="19">
        <v>2</v>
      </c>
      <c r="B315" s="14" t="s">
        <v>362</v>
      </c>
      <c r="C315" s="108">
        <v>1</v>
      </c>
      <c r="D315" s="96">
        <v>0</v>
      </c>
      <c r="E315" s="102">
        <f t="shared" si="15"/>
        <v>1</v>
      </c>
      <c r="F315" s="63" t="s">
        <v>5</v>
      </c>
    </row>
    <row r="316" spans="1:6" ht="15.75" customHeight="1" x14ac:dyDescent="0.25">
      <c r="A316" s="19">
        <v>3</v>
      </c>
      <c r="B316" s="14" t="s">
        <v>363</v>
      </c>
      <c r="C316" s="108">
        <v>1</v>
      </c>
      <c r="D316" s="96">
        <v>0</v>
      </c>
      <c r="E316" s="102">
        <f t="shared" si="15"/>
        <v>1</v>
      </c>
      <c r="F316" s="63" t="s">
        <v>5</v>
      </c>
    </row>
    <row r="317" spans="1:6" ht="15.75" customHeight="1" x14ac:dyDescent="0.25">
      <c r="A317" s="19">
        <v>4</v>
      </c>
      <c r="B317" s="14" t="s">
        <v>364</v>
      </c>
      <c r="C317" s="108">
        <v>2</v>
      </c>
      <c r="D317" s="96">
        <v>0</v>
      </c>
      <c r="E317" s="102">
        <f t="shared" si="15"/>
        <v>2</v>
      </c>
      <c r="F317" s="63" t="s">
        <v>5</v>
      </c>
    </row>
    <row r="318" spans="1:6" ht="15.75" customHeight="1" x14ac:dyDescent="0.25">
      <c r="A318" s="19">
        <v>5</v>
      </c>
      <c r="B318" s="14" t="s">
        <v>365</v>
      </c>
      <c r="C318" s="108">
        <v>17</v>
      </c>
      <c r="D318" s="96">
        <v>0</v>
      </c>
      <c r="E318" s="102">
        <f t="shared" si="15"/>
        <v>17</v>
      </c>
      <c r="F318" s="63" t="s">
        <v>5</v>
      </c>
    </row>
    <row r="319" spans="1:6" ht="15.75" customHeight="1" x14ac:dyDescent="0.25">
      <c r="A319" s="19">
        <v>6</v>
      </c>
      <c r="B319" s="14" t="s">
        <v>366</v>
      </c>
      <c r="C319" s="108">
        <v>55</v>
      </c>
      <c r="D319" s="96">
        <v>0</v>
      </c>
      <c r="E319" s="102">
        <f t="shared" si="15"/>
        <v>55</v>
      </c>
      <c r="F319" s="63" t="s">
        <v>5</v>
      </c>
    </row>
    <row r="320" spans="1:6" ht="15.75" customHeight="1" x14ac:dyDescent="0.25">
      <c r="A320" s="19">
        <v>7</v>
      </c>
      <c r="B320" s="14" t="s">
        <v>367</v>
      </c>
      <c r="C320" s="108">
        <v>1</v>
      </c>
      <c r="D320" s="96">
        <v>0</v>
      </c>
      <c r="E320" s="102">
        <f t="shared" si="15"/>
        <v>1</v>
      </c>
      <c r="F320" s="63" t="s">
        <v>5</v>
      </c>
    </row>
    <row r="321" spans="1:6" ht="15.75" customHeight="1" x14ac:dyDescent="0.25">
      <c r="A321" s="19">
        <v>8</v>
      </c>
      <c r="B321" s="14" t="s">
        <v>368</v>
      </c>
      <c r="C321" s="108">
        <v>3</v>
      </c>
      <c r="D321" s="96">
        <v>0</v>
      </c>
      <c r="E321" s="102">
        <f t="shared" si="15"/>
        <v>3</v>
      </c>
      <c r="F321" s="63" t="s">
        <v>5</v>
      </c>
    </row>
    <row r="322" spans="1:6" ht="15.75" customHeight="1" x14ac:dyDescent="0.25">
      <c r="A322" s="19">
        <v>9</v>
      </c>
      <c r="B322" s="14" t="s">
        <v>369</v>
      </c>
      <c r="C322" s="108">
        <v>6</v>
      </c>
      <c r="D322" s="96">
        <v>0</v>
      </c>
      <c r="E322" s="102">
        <f t="shared" si="15"/>
        <v>6</v>
      </c>
      <c r="F322" s="63" t="s">
        <v>5</v>
      </c>
    </row>
    <row r="323" spans="1:6" ht="15.75" customHeight="1" x14ac:dyDescent="0.25">
      <c r="A323" s="19">
        <v>10</v>
      </c>
      <c r="B323" s="14" t="s">
        <v>370</v>
      </c>
      <c r="C323" s="108">
        <v>2</v>
      </c>
      <c r="D323" s="96">
        <v>0</v>
      </c>
      <c r="E323" s="102">
        <f t="shared" si="15"/>
        <v>2</v>
      </c>
      <c r="F323" s="63" t="s">
        <v>5</v>
      </c>
    </row>
    <row r="324" spans="1:6" ht="15.75" customHeight="1" x14ac:dyDescent="0.25">
      <c r="A324" s="19">
        <v>11</v>
      </c>
      <c r="B324" s="14" t="s">
        <v>371</v>
      </c>
      <c r="C324" s="108">
        <v>1</v>
      </c>
      <c r="D324" s="96">
        <v>0</v>
      </c>
      <c r="E324" s="102">
        <f t="shared" si="15"/>
        <v>1</v>
      </c>
      <c r="F324" s="63" t="s">
        <v>5</v>
      </c>
    </row>
    <row r="325" spans="1:6" ht="15.75" customHeight="1" x14ac:dyDescent="0.25">
      <c r="A325" s="19">
        <v>12</v>
      </c>
      <c r="B325" s="14" t="s">
        <v>372</v>
      </c>
      <c r="C325" s="13">
        <v>1</v>
      </c>
      <c r="D325" s="96">
        <v>0</v>
      </c>
      <c r="E325" s="102">
        <f t="shared" ref="E325:E388" si="16">C325*(1+D325)</f>
        <v>1</v>
      </c>
      <c r="F325" s="63" t="s">
        <v>5</v>
      </c>
    </row>
    <row r="326" spans="1:6" ht="15.75" customHeight="1" x14ac:dyDescent="0.25">
      <c r="A326" s="19">
        <v>13</v>
      </c>
      <c r="B326" s="14" t="s">
        <v>373</v>
      </c>
      <c r="C326" s="13">
        <v>1</v>
      </c>
      <c r="D326" s="96">
        <v>0</v>
      </c>
      <c r="E326" s="102">
        <f t="shared" si="16"/>
        <v>1</v>
      </c>
      <c r="F326" s="63" t="s">
        <v>5</v>
      </c>
    </row>
    <row r="327" spans="1:6" ht="15.75" customHeight="1" x14ac:dyDescent="0.25">
      <c r="A327" s="19">
        <v>14</v>
      </c>
      <c r="B327" s="14" t="s">
        <v>374</v>
      </c>
      <c r="C327" s="13">
        <v>2</v>
      </c>
      <c r="D327" s="96">
        <v>0</v>
      </c>
      <c r="E327" s="102">
        <f t="shared" si="16"/>
        <v>2</v>
      </c>
      <c r="F327" s="63" t="s">
        <v>5</v>
      </c>
    </row>
    <row r="328" spans="1:6" ht="15.75" customHeight="1" x14ac:dyDescent="0.25">
      <c r="A328" s="19">
        <v>15</v>
      </c>
      <c r="B328" s="14" t="s">
        <v>375</v>
      </c>
      <c r="C328" s="13">
        <v>3</v>
      </c>
      <c r="D328" s="96">
        <v>0</v>
      </c>
      <c r="E328" s="102">
        <f t="shared" si="16"/>
        <v>3</v>
      </c>
      <c r="F328" s="63" t="s">
        <v>5</v>
      </c>
    </row>
    <row r="329" spans="1:6" ht="15.75" customHeight="1" x14ac:dyDescent="0.25">
      <c r="A329" s="19">
        <v>16</v>
      </c>
      <c r="B329" s="14" t="s">
        <v>376</v>
      </c>
      <c r="C329" s="13">
        <v>2</v>
      </c>
      <c r="D329" s="96">
        <v>0</v>
      </c>
      <c r="E329" s="102">
        <f t="shared" si="16"/>
        <v>2</v>
      </c>
      <c r="F329" s="63" t="s">
        <v>5</v>
      </c>
    </row>
    <row r="330" spans="1:6" ht="15.75" customHeight="1" x14ac:dyDescent="0.25">
      <c r="A330" s="19">
        <v>17</v>
      </c>
      <c r="B330" s="14" t="s">
        <v>377</v>
      </c>
      <c r="C330" s="13">
        <v>1</v>
      </c>
      <c r="D330" s="96">
        <v>0</v>
      </c>
      <c r="E330" s="102">
        <f t="shared" si="16"/>
        <v>1</v>
      </c>
      <c r="F330" s="63" t="s">
        <v>5</v>
      </c>
    </row>
    <row r="331" spans="1:6" ht="15.75" customHeight="1" x14ac:dyDescent="0.25">
      <c r="A331" s="19">
        <v>18</v>
      </c>
      <c r="B331" s="14" t="s">
        <v>378</v>
      </c>
      <c r="C331" s="13">
        <v>12</v>
      </c>
      <c r="D331" s="96">
        <v>0</v>
      </c>
      <c r="E331" s="102">
        <f t="shared" si="16"/>
        <v>12</v>
      </c>
      <c r="F331" s="63" t="s">
        <v>5</v>
      </c>
    </row>
    <row r="332" spans="1:6" ht="15.75" customHeight="1" x14ac:dyDescent="0.25">
      <c r="A332" s="19">
        <v>19</v>
      </c>
      <c r="B332" s="14" t="s">
        <v>379</v>
      </c>
      <c r="C332" s="13">
        <v>1</v>
      </c>
      <c r="D332" s="96">
        <v>0</v>
      </c>
      <c r="E332" s="102">
        <f t="shared" si="16"/>
        <v>1</v>
      </c>
      <c r="F332" s="63" t="s">
        <v>5</v>
      </c>
    </row>
    <row r="333" spans="1:6" ht="15.75" customHeight="1" x14ac:dyDescent="0.25">
      <c r="A333" s="19">
        <v>20</v>
      </c>
      <c r="B333" s="14" t="s">
        <v>380</v>
      </c>
      <c r="C333" s="13">
        <v>1</v>
      </c>
      <c r="D333" s="96">
        <v>0</v>
      </c>
      <c r="E333" s="102">
        <f t="shared" si="16"/>
        <v>1</v>
      </c>
      <c r="F333" s="63" t="s">
        <v>5</v>
      </c>
    </row>
    <row r="334" spans="1:6" ht="15.75" customHeight="1" x14ac:dyDescent="0.25">
      <c r="A334" s="19">
        <v>21</v>
      </c>
      <c r="B334" s="14" t="s">
        <v>381</v>
      </c>
      <c r="C334" s="13">
        <v>9</v>
      </c>
      <c r="D334" s="96">
        <v>0</v>
      </c>
      <c r="E334" s="102">
        <f t="shared" si="16"/>
        <v>9</v>
      </c>
      <c r="F334" s="63" t="s">
        <v>5</v>
      </c>
    </row>
    <row r="335" spans="1:6" ht="15.75" customHeight="1" x14ac:dyDescent="0.25">
      <c r="A335" s="19">
        <v>22</v>
      </c>
      <c r="B335" s="14" t="s">
        <v>382</v>
      </c>
      <c r="C335" s="13">
        <v>1</v>
      </c>
      <c r="D335" s="96">
        <v>0</v>
      </c>
      <c r="E335" s="102">
        <f t="shared" si="16"/>
        <v>1</v>
      </c>
      <c r="F335" s="63" t="s">
        <v>5</v>
      </c>
    </row>
    <row r="336" spans="1:6" ht="15.75" customHeight="1" x14ac:dyDescent="0.25">
      <c r="A336" s="19">
        <v>23</v>
      </c>
      <c r="B336" s="14" t="s">
        <v>383</v>
      </c>
      <c r="C336" s="13">
        <v>3</v>
      </c>
      <c r="D336" s="96">
        <v>0</v>
      </c>
      <c r="E336" s="102">
        <f t="shared" si="16"/>
        <v>3</v>
      </c>
      <c r="F336" s="63" t="s">
        <v>5</v>
      </c>
    </row>
    <row r="337" spans="1:6" ht="15.75" customHeight="1" x14ac:dyDescent="0.25">
      <c r="A337" s="19">
        <v>24</v>
      </c>
      <c r="B337" s="14" t="s">
        <v>384</v>
      </c>
      <c r="C337" s="13">
        <v>23</v>
      </c>
      <c r="D337" s="96">
        <v>0</v>
      </c>
      <c r="E337" s="102">
        <f t="shared" si="16"/>
        <v>23</v>
      </c>
      <c r="F337" s="63" t="s">
        <v>5</v>
      </c>
    </row>
    <row r="338" spans="1:6" ht="15.75" customHeight="1" x14ac:dyDescent="0.25">
      <c r="A338" s="19">
        <v>25</v>
      </c>
      <c r="B338" s="14" t="s">
        <v>385</v>
      </c>
      <c r="C338" s="13">
        <v>2</v>
      </c>
      <c r="D338" s="96">
        <v>0</v>
      </c>
      <c r="E338" s="102">
        <f t="shared" si="16"/>
        <v>2</v>
      </c>
      <c r="F338" s="63" t="s">
        <v>5</v>
      </c>
    </row>
    <row r="339" spans="1:6" ht="15.75" customHeight="1" x14ac:dyDescent="0.25">
      <c r="A339" s="19">
        <v>26</v>
      </c>
      <c r="B339" s="14" t="s">
        <v>386</v>
      </c>
      <c r="C339" s="13">
        <v>1</v>
      </c>
      <c r="D339" s="96">
        <v>0</v>
      </c>
      <c r="E339" s="102">
        <f t="shared" si="16"/>
        <v>1</v>
      </c>
      <c r="F339" s="63" t="s">
        <v>5</v>
      </c>
    </row>
    <row r="340" spans="1:6" ht="15.75" customHeight="1" x14ac:dyDescent="0.25">
      <c r="A340" s="19">
        <v>27</v>
      </c>
      <c r="B340" s="14" t="s">
        <v>387</v>
      </c>
      <c r="C340" s="13">
        <v>2</v>
      </c>
      <c r="D340" s="96">
        <v>0</v>
      </c>
      <c r="E340" s="102">
        <f t="shared" si="16"/>
        <v>2</v>
      </c>
      <c r="F340" s="63" t="s">
        <v>5</v>
      </c>
    </row>
    <row r="341" spans="1:6" ht="15.75" customHeight="1" x14ac:dyDescent="0.25">
      <c r="A341" s="19">
        <v>28</v>
      </c>
      <c r="B341" s="14" t="s">
        <v>388</v>
      </c>
      <c r="C341" s="13">
        <v>7</v>
      </c>
      <c r="D341" s="96">
        <v>0</v>
      </c>
      <c r="E341" s="102">
        <f t="shared" si="16"/>
        <v>7</v>
      </c>
      <c r="F341" s="63" t="s">
        <v>5</v>
      </c>
    </row>
    <row r="342" spans="1:6" ht="15.75" customHeight="1" x14ac:dyDescent="0.25">
      <c r="A342" s="19">
        <v>29</v>
      </c>
      <c r="B342" s="14" t="s">
        <v>389</v>
      </c>
      <c r="C342" s="13">
        <v>4</v>
      </c>
      <c r="D342" s="96">
        <v>0</v>
      </c>
      <c r="E342" s="102">
        <f t="shared" si="16"/>
        <v>4</v>
      </c>
      <c r="F342" s="63" t="s">
        <v>5</v>
      </c>
    </row>
    <row r="343" spans="1:6" ht="15.75" customHeight="1" x14ac:dyDescent="0.25">
      <c r="A343" s="19">
        <v>30</v>
      </c>
      <c r="B343" s="14" t="s">
        <v>390</v>
      </c>
      <c r="C343" s="13">
        <v>2</v>
      </c>
      <c r="D343" s="96">
        <v>0</v>
      </c>
      <c r="E343" s="102">
        <f t="shared" si="16"/>
        <v>2</v>
      </c>
      <c r="F343" s="63" t="s">
        <v>5</v>
      </c>
    </row>
    <row r="344" spans="1:6" ht="15.75" customHeight="1" x14ac:dyDescent="0.25">
      <c r="A344" s="19">
        <v>31</v>
      </c>
      <c r="B344" s="14" t="s">
        <v>391</v>
      </c>
      <c r="C344" s="13">
        <v>6</v>
      </c>
      <c r="D344" s="96">
        <v>0</v>
      </c>
      <c r="E344" s="102">
        <f t="shared" si="16"/>
        <v>6</v>
      </c>
      <c r="F344" s="63" t="s">
        <v>5</v>
      </c>
    </row>
    <row r="345" spans="1:6" ht="15.75" customHeight="1" x14ac:dyDescent="0.25">
      <c r="A345" s="19">
        <v>32</v>
      </c>
      <c r="B345" s="14" t="s">
        <v>392</v>
      </c>
      <c r="C345" s="13">
        <v>1</v>
      </c>
      <c r="D345" s="96">
        <v>0</v>
      </c>
      <c r="E345" s="102">
        <f t="shared" si="16"/>
        <v>1</v>
      </c>
      <c r="F345" s="63" t="s">
        <v>5</v>
      </c>
    </row>
    <row r="346" spans="1:6" ht="15.75" customHeight="1" x14ac:dyDescent="0.25">
      <c r="A346" s="19">
        <v>33</v>
      </c>
      <c r="B346" s="14" t="s">
        <v>393</v>
      </c>
      <c r="C346" s="13">
        <v>1</v>
      </c>
      <c r="D346" s="96">
        <v>0</v>
      </c>
      <c r="E346" s="102">
        <f t="shared" si="16"/>
        <v>1</v>
      </c>
      <c r="F346" s="63" t="s">
        <v>5</v>
      </c>
    </row>
    <row r="347" spans="1:6" ht="15.75" customHeight="1" x14ac:dyDescent="0.25">
      <c r="A347" s="19">
        <v>34</v>
      </c>
      <c r="B347" s="14" t="s">
        <v>394</v>
      </c>
      <c r="C347" s="13">
        <v>2</v>
      </c>
      <c r="D347" s="96">
        <v>0</v>
      </c>
      <c r="E347" s="102">
        <f t="shared" si="16"/>
        <v>2</v>
      </c>
      <c r="F347" s="63" t="s">
        <v>5</v>
      </c>
    </row>
    <row r="348" spans="1:6" ht="15.75" customHeight="1" x14ac:dyDescent="0.25">
      <c r="A348" s="19">
        <v>35</v>
      </c>
      <c r="B348" s="14" t="s">
        <v>395</v>
      </c>
      <c r="C348" s="13">
        <v>1</v>
      </c>
      <c r="D348" s="96">
        <v>0</v>
      </c>
      <c r="E348" s="102">
        <f t="shared" si="16"/>
        <v>1</v>
      </c>
      <c r="F348" s="63" t="s">
        <v>5</v>
      </c>
    </row>
    <row r="349" spans="1:6" ht="15.75" customHeight="1" x14ac:dyDescent="0.25">
      <c r="A349" s="19">
        <v>36</v>
      </c>
      <c r="B349" s="14" t="s">
        <v>396</v>
      </c>
      <c r="C349" s="13">
        <v>2</v>
      </c>
      <c r="D349" s="96">
        <v>0</v>
      </c>
      <c r="E349" s="102">
        <f t="shared" si="16"/>
        <v>2</v>
      </c>
      <c r="F349" s="63" t="s">
        <v>5</v>
      </c>
    </row>
    <row r="350" spans="1:6" ht="15.75" customHeight="1" x14ac:dyDescent="0.25">
      <c r="A350" s="19">
        <v>37</v>
      </c>
      <c r="B350" s="14" t="s">
        <v>397</v>
      </c>
      <c r="C350" s="13">
        <v>28</v>
      </c>
      <c r="D350" s="96">
        <v>0</v>
      </c>
      <c r="E350" s="102">
        <f t="shared" si="16"/>
        <v>28</v>
      </c>
      <c r="F350" s="63" t="s">
        <v>5</v>
      </c>
    </row>
    <row r="351" spans="1:6" ht="15.75" customHeight="1" x14ac:dyDescent="0.25">
      <c r="A351" s="19">
        <v>38</v>
      </c>
      <c r="B351" s="14" t="s">
        <v>398</v>
      </c>
      <c r="C351" s="13">
        <v>1</v>
      </c>
      <c r="D351" s="96">
        <v>0</v>
      </c>
      <c r="E351" s="102">
        <f t="shared" si="16"/>
        <v>1</v>
      </c>
      <c r="F351" s="63" t="s">
        <v>5</v>
      </c>
    </row>
    <row r="352" spans="1:6" ht="15.75" customHeight="1" x14ac:dyDescent="0.25">
      <c r="A352" s="19">
        <v>39</v>
      </c>
      <c r="B352" s="14" t="s">
        <v>399</v>
      </c>
      <c r="C352" s="13">
        <v>1</v>
      </c>
      <c r="D352" s="96">
        <v>0</v>
      </c>
      <c r="E352" s="102">
        <f t="shared" si="16"/>
        <v>1</v>
      </c>
      <c r="F352" s="63" t="s">
        <v>5</v>
      </c>
    </row>
    <row r="353" spans="1:6" ht="15.75" customHeight="1" x14ac:dyDescent="0.25">
      <c r="A353" s="19">
        <v>40</v>
      </c>
      <c r="B353" s="14" t="s">
        <v>400</v>
      </c>
      <c r="C353" s="13">
        <v>1</v>
      </c>
      <c r="D353" s="96">
        <v>0</v>
      </c>
      <c r="E353" s="102">
        <f t="shared" si="16"/>
        <v>1</v>
      </c>
      <c r="F353" s="63" t="s">
        <v>5</v>
      </c>
    </row>
    <row r="354" spans="1:6" ht="15.75" customHeight="1" x14ac:dyDescent="0.25">
      <c r="A354" s="19">
        <v>41</v>
      </c>
      <c r="B354" s="14" t="s">
        <v>401</v>
      </c>
      <c r="C354" s="13">
        <v>1</v>
      </c>
      <c r="D354" s="96">
        <v>0</v>
      </c>
      <c r="E354" s="102">
        <f t="shared" si="16"/>
        <v>1</v>
      </c>
      <c r="F354" s="63" t="s">
        <v>5</v>
      </c>
    </row>
    <row r="355" spans="1:6" ht="15.75" customHeight="1" x14ac:dyDescent="0.25">
      <c r="A355" s="19">
        <v>42</v>
      </c>
      <c r="B355" s="14" t="s">
        <v>402</v>
      </c>
      <c r="C355" s="13">
        <v>1</v>
      </c>
      <c r="D355" s="96">
        <v>0</v>
      </c>
      <c r="E355" s="102">
        <f t="shared" si="16"/>
        <v>1</v>
      </c>
      <c r="F355" s="63" t="s">
        <v>5</v>
      </c>
    </row>
    <row r="356" spans="1:6" ht="15.75" customHeight="1" x14ac:dyDescent="0.25">
      <c r="A356" s="19">
        <v>43</v>
      </c>
      <c r="B356" s="14" t="s">
        <v>403</v>
      </c>
      <c r="C356" s="13">
        <v>6</v>
      </c>
      <c r="D356" s="96">
        <v>0</v>
      </c>
      <c r="E356" s="102">
        <f t="shared" si="16"/>
        <v>6</v>
      </c>
      <c r="F356" s="63" t="s">
        <v>5</v>
      </c>
    </row>
    <row r="357" spans="1:6" ht="15.75" customHeight="1" x14ac:dyDescent="0.25">
      <c r="A357" s="19">
        <v>44</v>
      </c>
      <c r="B357" s="14" t="s">
        <v>404</v>
      </c>
      <c r="C357" s="13">
        <v>18</v>
      </c>
      <c r="D357" s="96">
        <v>0</v>
      </c>
      <c r="E357" s="102">
        <f t="shared" si="16"/>
        <v>18</v>
      </c>
      <c r="F357" s="63" t="s">
        <v>5</v>
      </c>
    </row>
    <row r="358" spans="1:6" ht="15.75" customHeight="1" x14ac:dyDescent="0.25">
      <c r="A358" s="19">
        <v>45</v>
      </c>
      <c r="B358" s="14" t="s">
        <v>405</v>
      </c>
      <c r="C358" s="13">
        <v>1</v>
      </c>
      <c r="D358" s="96">
        <v>0</v>
      </c>
      <c r="E358" s="102">
        <f t="shared" si="16"/>
        <v>1</v>
      </c>
      <c r="F358" s="63" t="s">
        <v>5</v>
      </c>
    </row>
    <row r="359" spans="1:6" ht="15.75" customHeight="1" x14ac:dyDescent="0.25">
      <c r="A359" s="19">
        <v>46</v>
      </c>
      <c r="B359" s="14" t="s">
        <v>406</v>
      </c>
      <c r="C359" s="13">
        <v>1</v>
      </c>
      <c r="D359" s="96">
        <v>0</v>
      </c>
      <c r="E359" s="102">
        <f t="shared" si="16"/>
        <v>1</v>
      </c>
      <c r="F359" s="63" t="s">
        <v>5</v>
      </c>
    </row>
    <row r="360" spans="1:6" ht="15.75" customHeight="1" x14ac:dyDescent="0.25">
      <c r="A360" s="19">
        <v>47</v>
      </c>
      <c r="B360" s="14" t="s">
        <v>407</v>
      </c>
      <c r="C360" s="13">
        <v>6</v>
      </c>
      <c r="D360" s="96">
        <v>0</v>
      </c>
      <c r="E360" s="102">
        <f t="shared" si="16"/>
        <v>6</v>
      </c>
      <c r="F360" s="63" t="s">
        <v>5</v>
      </c>
    </row>
    <row r="361" spans="1:6" ht="15.75" customHeight="1" x14ac:dyDescent="0.25">
      <c r="A361" s="19">
        <v>48</v>
      </c>
      <c r="B361" s="14" t="s">
        <v>408</v>
      </c>
      <c r="C361" s="13">
        <v>1</v>
      </c>
      <c r="D361" s="96">
        <v>0</v>
      </c>
      <c r="E361" s="102">
        <f t="shared" si="16"/>
        <v>1</v>
      </c>
      <c r="F361" s="63" t="s">
        <v>5</v>
      </c>
    </row>
    <row r="362" spans="1:6" ht="15.75" customHeight="1" x14ac:dyDescent="0.25">
      <c r="A362" s="19">
        <v>49</v>
      </c>
      <c r="B362" s="14" t="s">
        <v>409</v>
      </c>
      <c r="C362" s="13">
        <v>2</v>
      </c>
      <c r="D362" s="96">
        <v>0</v>
      </c>
      <c r="E362" s="102">
        <f t="shared" si="16"/>
        <v>2</v>
      </c>
      <c r="F362" s="63" t="s">
        <v>5</v>
      </c>
    </row>
    <row r="363" spans="1:6" ht="15.75" customHeight="1" x14ac:dyDescent="0.25">
      <c r="A363" s="19">
        <v>50</v>
      </c>
      <c r="B363" s="14" t="s">
        <v>410</v>
      </c>
      <c r="C363" s="13">
        <v>1</v>
      </c>
      <c r="D363" s="96">
        <v>0</v>
      </c>
      <c r="E363" s="102">
        <f t="shared" si="16"/>
        <v>1</v>
      </c>
      <c r="F363" s="63" t="s">
        <v>5</v>
      </c>
    </row>
    <row r="364" spans="1:6" ht="15.75" customHeight="1" x14ac:dyDescent="0.25">
      <c r="A364" s="19">
        <v>51</v>
      </c>
      <c r="B364" s="14" t="s">
        <v>411</v>
      </c>
      <c r="C364" s="13">
        <v>1</v>
      </c>
      <c r="D364" s="96">
        <v>0</v>
      </c>
      <c r="E364" s="102">
        <f t="shared" si="16"/>
        <v>1</v>
      </c>
      <c r="F364" s="63" t="s">
        <v>5</v>
      </c>
    </row>
    <row r="365" spans="1:6" ht="15.75" customHeight="1" x14ac:dyDescent="0.25">
      <c r="A365" s="19">
        <v>52</v>
      </c>
      <c r="B365" s="14" t="s">
        <v>412</v>
      </c>
      <c r="C365" s="13">
        <v>4</v>
      </c>
      <c r="D365" s="96">
        <v>0</v>
      </c>
      <c r="E365" s="102">
        <f t="shared" si="16"/>
        <v>4</v>
      </c>
      <c r="F365" s="63" t="s">
        <v>5</v>
      </c>
    </row>
    <row r="366" spans="1:6" ht="15.75" customHeight="1" x14ac:dyDescent="0.25">
      <c r="A366" s="19">
        <v>53</v>
      </c>
      <c r="B366" s="14" t="s">
        <v>413</v>
      </c>
      <c r="C366" s="13">
        <v>1</v>
      </c>
      <c r="D366" s="96">
        <v>0</v>
      </c>
      <c r="E366" s="102">
        <f t="shared" si="16"/>
        <v>1</v>
      </c>
      <c r="F366" s="63" t="s">
        <v>5</v>
      </c>
    </row>
    <row r="367" spans="1:6" ht="15.75" customHeight="1" x14ac:dyDescent="0.25">
      <c r="A367" s="19">
        <v>54</v>
      </c>
      <c r="B367" s="14" t="s">
        <v>414</v>
      </c>
      <c r="C367" s="13">
        <v>1</v>
      </c>
      <c r="D367" s="96">
        <v>0</v>
      </c>
      <c r="E367" s="102">
        <f t="shared" si="16"/>
        <v>1</v>
      </c>
      <c r="F367" s="63" t="s">
        <v>5</v>
      </c>
    </row>
    <row r="368" spans="1:6" ht="15.75" customHeight="1" x14ac:dyDescent="0.25">
      <c r="A368" s="19">
        <v>55</v>
      </c>
      <c r="B368" s="14" t="s">
        <v>415</v>
      </c>
      <c r="C368" s="13">
        <v>1</v>
      </c>
      <c r="D368" s="96">
        <v>0</v>
      </c>
      <c r="E368" s="102">
        <f t="shared" si="16"/>
        <v>1</v>
      </c>
      <c r="F368" s="63" t="s">
        <v>5</v>
      </c>
    </row>
    <row r="369" spans="1:6" ht="15.75" customHeight="1" x14ac:dyDescent="0.25">
      <c r="A369" s="19">
        <v>56</v>
      </c>
      <c r="B369" s="14" t="s">
        <v>416</v>
      </c>
      <c r="C369" s="13">
        <v>1</v>
      </c>
      <c r="D369" s="96">
        <v>0</v>
      </c>
      <c r="E369" s="102">
        <f t="shared" si="16"/>
        <v>1</v>
      </c>
      <c r="F369" s="63" t="s">
        <v>5</v>
      </c>
    </row>
    <row r="370" spans="1:6" ht="15.75" customHeight="1" x14ac:dyDescent="0.25">
      <c r="A370" s="19">
        <v>57</v>
      </c>
      <c r="B370" s="14" t="s">
        <v>417</v>
      </c>
      <c r="C370" s="13">
        <v>14</v>
      </c>
      <c r="D370" s="96">
        <v>0</v>
      </c>
      <c r="E370" s="102">
        <f t="shared" si="16"/>
        <v>14</v>
      </c>
      <c r="F370" s="63" t="s">
        <v>5</v>
      </c>
    </row>
    <row r="371" spans="1:6" ht="15.75" customHeight="1" x14ac:dyDescent="0.25">
      <c r="A371" s="19">
        <v>58</v>
      </c>
      <c r="B371" s="14" t="s">
        <v>418</v>
      </c>
      <c r="C371" s="13">
        <v>2</v>
      </c>
      <c r="D371" s="96">
        <v>0</v>
      </c>
      <c r="E371" s="102">
        <f t="shared" si="16"/>
        <v>2</v>
      </c>
      <c r="F371" s="63" t="s">
        <v>5</v>
      </c>
    </row>
    <row r="372" spans="1:6" ht="15.75" customHeight="1" x14ac:dyDescent="0.25">
      <c r="A372" s="19">
        <v>59</v>
      </c>
      <c r="B372" s="14" t="s">
        <v>419</v>
      </c>
      <c r="C372" s="13">
        <v>1</v>
      </c>
      <c r="D372" s="96">
        <v>0</v>
      </c>
      <c r="E372" s="102">
        <f t="shared" si="16"/>
        <v>1</v>
      </c>
      <c r="F372" s="63" t="s">
        <v>5</v>
      </c>
    </row>
    <row r="373" spans="1:6" ht="15.75" customHeight="1" x14ac:dyDescent="0.25">
      <c r="A373" s="19">
        <v>60</v>
      </c>
      <c r="B373" s="14" t="s">
        <v>420</v>
      </c>
      <c r="C373" s="13">
        <v>1</v>
      </c>
      <c r="D373" s="96">
        <v>0</v>
      </c>
      <c r="E373" s="102">
        <f t="shared" si="16"/>
        <v>1</v>
      </c>
      <c r="F373" s="63" t="s">
        <v>5</v>
      </c>
    </row>
    <row r="374" spans="1:6" ht="15.75" customHeight="1" x14ac:dyDescent="0.25">
      <c r="A374" s="19">
        <v>61</v>
      </c>
      <c r="B374" s="14" t="s">
        <v>421</v>
      </c>
      <c r="C374" s="13">
        <v>1</v>
      </c>
      <c r="D374" s="96">
        <v>0</v>
      </c>
      <c r="E374" s="102">
        <f t="shared" si="16"/>
        <v>1</v>
      </c>
      <c r="F374" s="63" t="s">
        <v>5</v>
      </c>
    </row>
    <row r="375" spans="1:6" ht="15.75" customHeight="1" x14ac:dyDescent="0.25">
      <c r="A375" s="19">
        <v>62</v>
      </c>
      <c r="B375" s="14" t="s">
        <v>422</v>
      </c>
      <c r="C375" s="13">
        <v>2</v>
      </c>
      <c r="D375" s="96">
        <v>0</v>
      </c>
      <c r="E375" s="102">
        <f t="shared" si="16"/>
        <v>2</v>
      </c>
      <c r="F375" s="63" t="s">
        <v>5</v>
      </c>
    </row>
    <row r="376" spans="1:6" ht="15.75" customHeight="1" x14ac:dyDescent="0.25">
      <c r="A376" s="19">
        <v>63</v>
      </c>
      <c r="B376" s="14" t="s">
        <v>423</v>
      </c>
      <c r="C376" s="13">
        <v>19</v>
      </c>
      <c r="D376" s="96">
        <v>0</v>
      </c>
      <c r="E376" s="102">
        <f t="shared" si="16"/>
        <v>19</v>
      </c>
      <c r="F376" s="63" t="s">
        <v>5</v>
      </c>
    </row>
    <row r="377" spans="1:6" ht="15.75" customHeight="1" x14ac:dyDescent="0.25">
      <c r="A377" s="19">
        <v>64</v>
      </c>
      <c r="B377" s="14" t="s">
        <v>424</v>
      </c>
      <c r="C377" s="13">
        <v>1</v>
      </c>
      <c r="D377" s="96">
        <v>0</v>
      </c>
      <c r="E377" s="102">
        <f t="shared" si="16"/>
        <v>1</v>
      </c>
      <c r="F377" s="63" t="s">
        <v>5</v>
      </c>
    </row>
    <row r="378" spans="1:6" ht="15.75" customHeight="1" x14ac:dyDescent="0.25">
      <c r="A378" s="19">
        <v>65</v>
      </c>
      <c r="B378" s="14" t="s">
        <v>425</v>
      </c>
      <c r="C378" s="13">
        <v>1</v>
      </c>
      <c r="D378" s="96">
        <v>0</v>
      </c>
      <c r="E378" s="102">
        <f t="shared" si="16"/>
        <v>1</v>
      </c>
      <c r="F378" s="63" t="s">
        <v>5</v>
      </c>
    </row>
    <row r="379" spans="1:6" ht="15.75" customHeight="1" x14ac:dyDescent="0.25">
      <c r="A379" s="19">
        <v>66</v>
      </c>
      <c r="B379" s="14" t="s">
        <v>426</v>
      </c>
      <c r="C379" s="13">
        <v>1</v>
      </c>
      <c r="D379" s="96">
        <v>0</v>
      </c>
      <c r="E379" s="102">
        <f t="shared" si="16"/>
        <v>1</v>
      </c>
      <c r="F379" s="63" t="s">
        <v>5</v>
      </c>
    </row>
    <row r="380" spans="1:6" ht="15.75" customHeight="1" x14ac:dyDescent="0.25">
      <c r="A380" s="19">
        <v>67</v>
      </c>
      <c r="B380" s="14" t="s">
        <v>427</v>
      </c>
      <c r="C380" s="13">
        <v>1</v>
      </c>
      <c r="D380" s="96">
        <v>0</v>
      </c>
      <c r="E380" s="102">
        <f t="shared" si="16"/>
        <v>1</v>
      </c>
      <c r="F380" s="63" t="s">
        <v>5</v>
      </c>
    </row>
    <row r="381" spans="1:6" ht="15.75" customHeight="1" x14ac:dyDescent="0.25">
      <c r="A381" s="19">
        <v>68</v>
      </c>
      <c r="B381" s="14" t="s">
        <v>428</v>
      </c>
      <c r="C381" s="13">
        <v>1</v>
      </c>
      <c r="D381" s="96">
        <v>0</v>
      </c>
      <c r="E381" s="102">
        <f t="shared" si="16"/>
        <v>1</v>
      </c>
      <c r="F381" s="63" t="s">
        <v>5</v>
      </c>
    </row>
    <row r="382" spans="1:6" ht="15.75" customHeight="1" x14ac:dyDescent="0.25">
      <c r="A382" s="19">
        <v>69</v>
      </c>
      <c r="B382" s="14" t="s">
        <v>429</v>
      </c>
      <c r="C382" s="13">
        <v>1</v>
      </c>
      <c r="D382" s="96">
        <v>0</v>
      </c>
      <c r="E382" s="102">
        <f t="shared" si="16"/>
        <v>1</v>
      </c>
      <c r="F382" s="63" t="s">
        <v>5</v>
      </c>
    </row>
    <row r="383" spans="1:6" ht="15.75" customHeight="1" x14ac:dyDescent="0.25">
      <c r="A383" s="19">
        <v>70</v>
      </c>
      <c r="B383" s="14" t="s">
        <v>430</v>
      </c>
      <c r="C383" s="13">
        <v>1</v>
      </c>
      <c r="D383" s="96">
        <v>0</v>
      </c>
      <c r="E383" s="102">
        <f t="shared" si="16"/>
        <v>1</v>
      </c>
      <c r="F383" s="63" t="s">
        <v>5</v>
      </c>
    </row>
    <row r="384" spans="1:6" ht="15.75" customHeight="1" x14ac:dyDescent="0.25">
      <c r="A384" s="19">
        <v>71</v>
      </c>
      <c r="B384" s="14" t="s">
        <v>431</v>
      </c>
      <c r="C384" s="13">
        <v>2</v>
      </c>
      <c r="D384" s="96">
        <v>0</v>
      </c>
      <c r="E384" s="102">
        <f t="shared" si="16"/>
        <v>2</v>
      </c>
      <c r="F384" s="63" t="s">
        <v>5</v>
      </c>
    </row>
    <row r="385" spans="1:6" ht="15.75" customHeight="1" x14ac:dyDescent="0.25">
      <c r="A385" s="19">
        <v>72</v>
      </c>
      <c r="B385" s="14" t="s">
        <v>432</v>
      </c>
      <c r="C385" s="13">
        <v>4</v>
      </c>
      <c r="D385" s="96">
        <v>0</v>
      </c>
      <c r="E385" s="102">
        <f t="shared" si="16"/>
        <v>4</v>
      </c>
      <c r="F385" s="63" t="s">
        <v>5</v>
      </c>
    </row>
    <row r="386" spans="1:6" ht="15.75" customHeight="1" x14ac:dyDescent="0.25">
      <c r="A386" s="19">
        <v>73</v>
      </c>
      <c r="B386" s="14" t="s">
        <v>433</v>
      </c>
      <c r="C386" s="13">
        <v>1</v>
      </c>
      <c r="D386" s="96">
        <v>0</v>
      </c>
      <c r="E386" s="102">
        <f t="shared" si="16"/>
        <v>1</v>
      </c>
      <c r="F386" s="63" t="s">
        <v>5</v>
      </c>
    </row>
    <row r="387" spans="1:6" ht="15.75" customHeight="1" x14ac:dyDescent="0.25">
      <c r="A387" s="19">
        <v>74</v>
      </c>
      <c r="B387" s="14" t="s">
        <v>434</v>
      </c>
      <c r="C387" s="13">
        <v>1</v>
      </c>
      <c r="D387" s="96">
        <v>0</v>
      </c>
      <c r="E387" s="102">
        <f t="shared" si="16"/>
        <v>1</v>
      </c>
      <c r="F387" s="63" t="s">
        <v>5</v>
      </c>
    </row>
    <row r="388" spans="1:6" ht="15.75" customHeight="1" x14ac:dyDescent="0.25">
      <c r="A388" s="19">
        <v>75</v>
      </c>
      <c r="B388" s="14" t="s">
        <v>435</v>
      </c>
      <c r="C388" s="13">
        <v>3</v>
      </c>
      <c r="D388" s="96">
        <v>0</v>
      </c>
      <c r="E388" s="102">
        <f t="shared" si="16"/>
        <v>3</v>
      </c>
      <c r="F388" s="63" t="s">
        <v>5</v>
      </c>
    </row>
    <row r="389" spans="1:6" ht="15.75" customHeight="1" x14ac:dyDescent="0.25">
      <c r="A389" s="19">
        <v>76</v>
      </c>
      <c r="B389" s="14" t="s">
        <v>436</v>
      </c>
      <c r="C389" s="13">
        <v>3</v>
      </c>
      <c r="D389" s="96">
        <v>0</v>
      </c>
      <c r="E389" s="102">
        <f t="shared" ref="E389:E452" si="17">C389*(1+D389)</f>
        <v>3</v>
      </c>
      <c r="F389" s="63" t="s">
        <v>5</v>
      </c>
    </row>
    <row r="390" spans="1:6" ht="15.75" customHeight="1" x14ac:dyDescent="0.25">
      <c r="A390" s="19">
        <v>77</v>
      </c>
      <c r="B390" s="14" t="s">
        <v>437</v>
      </c>
      <c r="C390" s="13">
        <v>3</v>
      </c>
      <c r="D390" s="96">
        <v>0</v>
      </c>
      <c r="E390" s="102">
        <f t="shared" si="17"/>
        <v>3</v>
      </c>
      <c r="F390" s="63" t="s">
        <v>5</v>
      </c>
    </row>
    <row r="391" spans="1:6" ht="15.75" customHeight="1" x14ac:dyDescent="0.25">
      <c r="A391" s="19">
        <v>78</v>
      </c>
      <c r="B391" s="14" t="s">
        <v>438</v>
      </c>
      <c r="C391" s="13">
        <v>1</v>
      </c>
      <c r="D391" s="96">
        <v>0</v>
      </c>
      <c r="E391" s="102">
        <f t="shared" si="17"/>
        <v>1</v>
      </c>
      <c r="F391" s="63" t="s">
        <v>5</v>
      </c>
    </row>
    <row r="392" spans="1:6" ht="15.75" customHeight="1" x14ac:dyDescent="0.25">
      <c r="A392" s="19">
        <v>79</v>
      </c>
      <c r="B392" s="14" t="s">
        <v>439</v>
      </c>
      <c r="C392" s="13">
        <v>1</v>
      </c>
      <c r="D392" s="96">
        <v>0</v>
      </c>
      <c r="E392" s="102">
        <f t="shared" si="17"/>
        <v>1</v>
      </c>
      <c r="F392" s="63" t="s">
        <v>5</v>
      </c>
    </row>
    <row r="393" spans="1:6" ht="15.75" customHeight="1" x14ac:dyDescent="0.25">
      <c r="A393" s="19">
        <v>80</v>
      </c>
      <c r="B393" s="14" t="s">
        <v>440</v>
      </c>
      <c r="C393" s="13">
        <v>1</v>
      </c>
      <c r="D393" s="96">
        <v>0</v>
      </c>
      <c r="E393" s="102">
        <f t="shared" si="17"/>
        <v>1</v>
      </c>
      <c r="F393" s="63" t="s">
        <v>5</v>
      </c>
    </row>
    <row r="394" spans="1:6" ht="15.75" customHeight="1" x14ac:dyDescent="0.25">
      <c r="A394" s="19">
        <v>81</v>
      </c>
      <c r="B394" s="14" t="s">
        <v>441</v>
      </c>
      <c r="C394" s="13">
        <v>5</v>
      </c>
      <c r="D394" s="96">
        <v>0</v>
      </c>
      <c r="E394" s="102">
        <f t="shared" si="17"/>
        <v>5</v>
      </c>
      <c r="F394" s="63" t="s">
        <v>5</v>
      </c>
    </row>
    <row r="395" spans="1:6" ht="15.75" customHeight="1" x14ac:dyDescent="0.25">
      <c r="A395" s="19">
        <v>82</v>
      </c>
      <c r="B395" s="14" t="s">
        <v>442</v>
      </c>
      <c r="C395" s="13">
        <v>1</v>
      </c>
      <c r="D395" s="96">
        <v>0</v>
      </c>
      <c r="E395" s="102">
        <f t="shared" si="17"/>
        <v>1</v>
      </c>
      <c r="F395" s="63" t="s">
        <v>5</v>
      </c>
    </row>
    <row r="396" spans="1:6" ht="15.75" customHeight="1" x14ac:dyDescent="0.25">
      <c r="A396" s="19">
        <v>83</v>
      </c>
      <c r="B396" s="14" t="s">
        <v>443</v>
      </c>
      <c r="C396" s="13">
        <v>2</v>
      </c>
      <c r="D396" s="96">
        <v>0</v>
      </c>
      <c r="E396" s="102">
        <f t="shared" si="17"/>
        <v>2</v>
      </c>
      <c r="F396" s="63" t="s">
        <v>5</v>
      </c>
    </row>
    <row r="397" spans="1:6" ht="15.75" customHeight="1" x14ac:dyDescent="0.25">
      <c r="A397" s="19">
        <v>84</v>
      </c>
      <c r="B397" s="14" t="s">
        <v>444</v>
      </c>
      <c r="C397" s="13">
        <v>1</v>
      </c>
      <c r="D397" s="96">
        <v>0</v>
      </c>
      <c r="E397" s="102">
        <f t="shared" si="17"/>
        <v>1</v>
      </c>
      <c r="F397" s="63" t="s">
        <v>5</v>
      </c>
    </row>
    <row r="398" spans="1:6" ht="15.75" customHeight="1" x14ac:dyDescent="0.25">
      <c r="A398" s="19">
        <v>85</v>
      </c>
      <c r="B398" s="14" t="s">
        <v>445</v>
      </c>
      <c r="C398" s="13">
        <v>3</v>
      </c>
      <c r="D398" s="96">
        <v>0</v>
      </c>
      <c r="E398" s="102">
        <f t="shared" si="17"/>
        <v>3</v>
      </c>
      <c r="F398" s="63" t="s">
        <v>5</v>
      </c>
    </row>
    <row r="399" spans="1:6" ht="15.75" customHeight="1" x14ac:dyDescent="0.25">
      <c r="A399" s="19">
        <v>86</v>
      </c>
      <c r="B399" s="14" t="s">
        <v>446</v>
      </c>
      <c r="C399" s="13">
        <v>1</v>
      </c>
      <c r="D399" s="96">
        <v>0</v>
      </c>
      <c r="E399" s="102">
        <f t="shared" si="17"/>
        <v>1</v>
      </c>
      <c r="F399" s="63" t="s">
        <v>5</v>
      </c>
    </row>
    <row r="400" spans="1:6" ht="15.75" customHeight="1" x14ac:dyDescent="0.25">
      <c r="A400" s="19">
        <v>87</v>
      </c>
      <c r="B400" s="14" t="s">
        <v>447</v>
      </c>
      <c r="C400" s="13">
        <v>1</v>
      </c>
      <c r="D400" s="96">
        <v>0</v>
      </c>
      <c r="E400" s="102">
        <f t="shared" si="17"/>
        <v>1</v>
      </c>
      <c r="F400" s="63" t="s">
        <v>5</v>
      </c>
    </row>
    <row r="401" spans="1:6" ht="15.75" customHeight="1" x14ac:dyDescent="0.25">
      <c r="A401" s="19">
        <v>88</v>
      </c>
      <c r="B401" s="14" t="s">
        <v>448</v>
      </c>
      <c r="C401" s="13">
        <v>1</v>
      </c>
      <c r="D401" s="96">
        <v>0</v>
      </c>
      <c r="E401" s="102">
        <f t="shared" si="17"/>
        <v>1</v>
      </c>
      <c r="F401" s="63" t="s">
        <v>5</v>
      </c>
    </row>
    <row r="402" spans="1:6" ht="15.75" customHeight="1" x14ac:dyDescent="0.25">
      <c r="A402" s="19">
        <v>89</v>
      </c>
      <c r="B402" s="14" t="s">
        <v>449</v>
      </c>
      <c r="C402" s="13">
        <v>1</v>
      </c>
      <c r="D402" s="96">
        <v>0</v>
      </c>
      <c r="E402" s="102">
        <f t="shared" si="17"/>
        <v>1</v>
      </c>
      <c r="F402" s="63" t="s">
        <v>5</v>
      </c>
    </row>
    <row r="403" spans="1:6" ht="15.75" customHeight="1" x14ac:dyDescent="0.25">
      <c r="A403" s="19">
        <v>90</v>
      </c>
      <c r="B403" s="14" t="s">
        <v>450</v>
      </c>
      <c r="C403" s="13">
        <v>1</v>
      </c>
      <c r="D403" s="96">
        <v>0</v>
      </c>
      <c r="E403" s="102">
        <f t="shared" si="17"/>
        <v>1</v>
      </c>
      <c r="F403" s="63" t="s">
        <v>5</v>
      </c>
    </row>
    <row r="404" spans="1:6" ht="15.75" customHeight="1" x14ac:dyDescent="0.25">
      <c r="A404" s="19">
        <v>91</v>
      </c>
      <c r="B404" s="14" t="s">
        <v>451</v>
      </c>
      <c r="C404" s="13">
        <v>1</v>
      </c>
      <c r="D404" s="96">
        <v>0</v>
      </c>
      <c r="E404" s="102">
        <f t="shared" si="17"/>
        <v>1</v>
      </c>
      <c r="F404" s="63" t="s">
        <v>5</v>
      </c>
    </row>
    <row r="405" spans="1:6" ht="15.75" customHeight="1" x14ac:dyDescent="0.25">
      <c r="A405" s="19">
        <v>92</v>
      </c>
      <c r="B405" s="14" t="s">
        <v>452</v>
      </c>
      <c r="C405" s="13">
        <v>1</v>
      </c>
      <c r="D405" s="96">
        <v>0</v>
      </c>
      <c r="E405" s="102">
        <f t="shared" si="17"/>
        <v>1</v>
      </c>
      <c r="F405" s="63" t="s">
        <v>5</v>
      </c>
    </row>
    <row r="406" spans="1:6" ht="15.75" customHeight="1" x14ac:dyDescent="0.25">
      <c r="A406" s="19">
        <v>93</v>
      </c>
      <c r="B406" s="14" t="s">
        <v>453</v>
      </c>
      <c r="C406" s="13">
        <v>1</v>
      </c>
      <c r="D406" s="96">
        <v>0</v>
      </c>
      <c r="E406" s="102">
        <f t="shared" si="17"/>
        <v>1</v>
      </c>
      <c r="F406" s="63" t="s">
        <v>5</v>
      </c>
    </row>
    <row r="407" spans="1:6" ht="15.75" customHeight="1" x14ac:dyDescent="0.25">
      <c r="A407" s="19">
        <v>94</v>
      </c>
      <c r="B407" s="14" t="s">
        <v>454</v>
      </c>
      <c r="C407" s="13">
        <v>1</v>
      </c>
      <c r="D407" s="96">
        <v>0</v>
      </c>
      <c r="E407" s="102">
        <f t="shared" si="17"/>
        <v>1</v>
      </c>
      <c r="F407" s="63" t="s">
        <v>5</v>
      </c>
    </row>
    <row r="408" spans="1:6" ht="15.75" customHeight="1" x14ac:dyDescent="0.25">
      <c r="A408" s="19">
        <v>95</v>
      </c>
      <c r="B408" s="14" t="s">
        <v>455</v>
      </c>
      <c r="C408" s="13">
        <v>1</v>
      </c>
      <c r="D408" s="96">
        <v>0</v>
      </c>
      <c r="E408" s="102">
        <f t="shared" si="17"/>
        <v>1</v>
      </c>
      <c r="F408" s="63" t="s">
        <v>5</v>
      </c>
    </row>
    <row r="409" spans="1:6" ht="15.75" customHeight="1" x14ac:dyDescent="0.25">
      <c r="A409" s="19">
        <v>96</v>
      </c>
      <c r="B409" s="14" t="s">
        <v>456</v>
      </c>
      <c r="C409" s="13">
        <v>1</v>
      </c>
      <c r="D409" s="96">
        <v>0</v>
      </c>
      <c r="E409" s="102">
        <f t="shared" si="17"/>
        <v>1</v>
      </c>
      <c r="F409" s="63" t="s">
        <v>5</v>
      </c>
    </row>
    <row r="410" spans="1:6" ht="15.75" customHeight="1" x14ac:dyDescent="0.25">
      <c r="A410" s="19">
        <v>97</v>
      </c>
      <c r="B410" s="14" t="s">
        <v>457</v>
      </c>
      <c r="C410" s="13">
        <v>1</v>
      </c>
      <c r="D410" s="96">
        <v>0</v>
      </c>
      <c r="E410" s="102">
        <f t="shared" si="17"/>
        <v>1</v>
      </c>
      <c r="F410" s="63" t="s">
        <v>5</v>
      </c>
    </row>
    <row r="411" spans="1:6" ht="15.75" customHeight="1" x14ac:dyDescent="0.25">
      <c r="A411" s="19">
        <v>98</v>
      </c>
      <c r="B411" s="14" t="s">
        <v>458</v>
      </c>
      <c r="C411" s="13">
        <v>2</v>
      </c>
      <c r="D411" s="96">
        <v>0</v>
      </c>
      <c r="E411" s="102">
        <f t="shared" si="17"/>
        <v>2</v>
      </c>
      <c r="F411" s="63" t="s">
        <v>5</v>
      </c>
    </row>
    <row r="412" spans="1:6" ht="15.75" customHeight="1" x14ac:dyDescent="0.25">
      <c r="A412" s="19">
        <v>99</v>
      </c>
      <c r="B412" s="14" t="s">
        <v>459</v>
      </c>
      <c r="C412" s="13">
        <v>2</v>
      </c>
      <c r="D412" s="96">
        <v>0</v>
      </c>
      <c r="E412" s="102">
        <f t="shared" si="17"/>
        <v>2</v>
      </c>
      <c r="F412" s="63" t="s">
        <v>5</v>
      </c>
    </row>
    <row r="413" spans="1:6" ht="15.75" customHeight="1" x14ac:dyDescent="0.25">
      <c r="A413" s="19">
        <v>100</v>
      </c>
      <c r="B413" s="14" t="s">
        <v>460</v>
      </c>
      <c r="C413" s="13">
        <v>1</v>
      </c>
      <c r="D413" s="96">
        <v>0</v>
      </c>
      <c r="E413" s="102">
        <f t="shared" si="17"/>
        <v>1</v>
      </c>
      <c r="F413" s="63" t="s">
        <v>5</v>
      </c>
    </row>
    <row r="414" spans="1:6" ht="15.75" customHeight="1" x14ac:dyDescent="0.25">
      <c r="A414" s="19">
        <v>101</v>
      </c>
      <c r="B414" s="14" t="s">
        <v>461</v>
      </c>
      <c r="C414" s="13">
        <v>3</v>
      </c>
      <c r="D414" s="96">
        <v>0</v>
      </c>
      <c r="E414" s="102">
        <f t="shared" si="17"/>
        <v>3</v>
      </c>
      <c r="F414" s="63" t="s">
        <v>5</v>
      </c>
    </row>
    <row r="415" spans="1:6" ht="15.75" customHeight="1" x14ac:dyDescent="0.25">
      <c r="A415" s="19">
        <v>102</v>
      </c>
      <c r="B415" s="14" t="s">
        <v>462</v>
      </c>
      <c r="C415" s="13">
        <v>1</v>
      </c>
      <c r="D415" s="96">
        <v>0</v>
      </c>
      <c r="E415" s="102">
        <f t="shared" si="17"/>
        <v>1</v>
      </c>
      <c r="F415" s="63" t="s">
        <v>5</v>
      </c>
    </row>
    <row r="416" spans="1:6" ht="15.75" customHeight="1" x14ac:dyDescent="0.25">
      <c r="A416" s="19">
        <v>103</v>
      </c>
      <c r="B416" s="14" t="s">
        <v>463</v>
      </c>
      <c r="C416" s="13">
        <v>3</v>
      </c>
      <c r="D416" s="96">
        <v>0</v>
      </c>
      <c r="E416" s="102">
        <f t="shared" si="17"/>
        <v>3</v>
      </c>
      <c r="F416" s="63" t="s">
        <v>5</v>
      </c>
    </row>
    <row r="417" spans="1:6" ht="15.75" customHeight="1" x14ac:dyDescent="0.25">
      <c r="A417" s="19">
        <v>104</v>
      </c>
      <c r="B417" s="14" t="s">
        <v>464</v>
      </c>
      <c r="C417" s="13">
        <v>2</v>
      </c>
      <c r="D417" s="96">
        <v>0</v>
      </c>
      <c r="E417" s="102">
        <f t="shared" si="17"/>
        <v>2</v>
      </c>
      <c r="F417" s="63" t="s">
        <v>5</v>
      </c>
    </row>
    <row r="418" spans="1:6" ht="15.75" customHeight="1" x14ac:dyDescent="0.25">
      <c r="A418" s="19">
        <v>105</v>
      </c>
      <c r="B418" s="14" t="s">
        <v>465</v>
      </c>
      <c r="C418" s="13">
        <v>1</v>
      </c>
      <c r="D418" s="96">
        <v>0</v>
      </c>
      <c r="E418" s="102">
        <f t="shared" si="17"/>
        <v>1</v>
      </c>
      <c r="F418" s="63" t="s">
        <v>5</v>
      </c>
    </row>
    <row r="419" spans="1:6" ht="15.75" customHeight="1" x14ac:dyDescent="0.25">
      <c r="A419" s="19">
        <v>106</v>
      </c>
      <c r="B419" s="14" t="s">
        <v>466</v>
      </c>
      <c r="C419" s="13">
        <v>1</v>
      </c>
      <c r="D419" s="96">
        <v>0</v>
      </c>
      <c r="E419" s="102">
        <f t="shared" si="17"/>
        <v>1</v>
      </c>
      <c r="F419" s="63" t="s">
        <v>5</v>
      </c>
    </row>
    <row r="420" spans="1:6" ht="15.75" customHeight="1" x14ac:dyDescent="0.25">
      <c r="A420" s="19">
        <v>107</v>
      </c>
      <c r="B420" s="14" t="s">
        <v>467</v>
      </c>
      <c r="C420" s="13">
        <v>1</v>
      </c>
      <c r="D420" s="96">
        <v>0</v>
      </c>
      <c r="E420" s="102">
        <f t="shared" si="17"/>
        <v>1</v>
      </c>
      <c r="F420" s="63" t="s">
        <v>5</v>
      </c>
    </row>
    <row r="421" spans="1:6" ht="15.75" customHeight="1" x14ac:dyDescent="0.25">
      <c r="A421" s="19">
        <v>108</v>
      </c>
      <c r="B421" s="14" t="s">
        <v>468</v>
      </c>
      <c r="C421" s="13">
        <v>1</v>
      </c>
      <c r="D421" s="96">
        <v>0</v>
      </c>
      <c r="E421" s="102">
        <f t="shared" si="17"/>
        <v>1</v>
      </c>
      <c r="F421" s="63" t="s">
        <v>5</v>
      </c>
    </row>
    <row r="422" spans="1:6" ht="15.75" customHeight="1" x14ac:dyDescent="0.25">
      <c r="A422" s="19">
        <v>109</v>
      </c>
      <c r="B422" s="14" t="s">
        <v>469</v>
      </c>
      <c r="C422" s="13">
        <v>2</v>
      </c>
      <c r="D422" s="96">
        <v>0</v>
      </c>
      <c r="E422" s="102">
        <f t="shared" si="17"/>
        <v>2</v>
      </c>
      <c r="F422" s="63" t="s">
        <v>5</v>
      </c>
    </row>
    <row r="423" spans="1:6" ht="15.75" customHeight="1" x14ac:dyDescent="0.25">
      <c r="A423" s="19">
        <v>110</v>
      </c>
      <c r="B423" s="14" t="s">
        <v>470</v>
      </c>
      <c r="C423" s="13">
        <v>1</v>
      </c>
      <c r="D423" s="96">
        <v>0</v>
      </c>
      <c r="E423" s="102">
        <f t="shared" si="17"/>
        <v>1</v>
      </c>
      <c r="F423" s="63" t="s">
        <v>5</v>
      </c>
    </row>
    <row r="424" spans="1:6" ht="15.75" customHeight="1" x14ac:dyDescent="0.25">
      <c r="A424" s="19">
        <v>111</v>
      </c>
      <c r="B424" s="14" t="s">
        <v>471</v>
      </c>
      <c r="C424" s="13">
        <v>2</v>
      </c>
      <c r="D424" s="96">
        <v>0</v>
      </c>
      <c r="E424" s="102">
        <f t="shared" si="17"/>
        <v>2</v>
      </c>
      <c r="F424" s="63" t="s">
        <v>5</v>
      </c>
    </row>
    <row r="425" spans="1:6" ht="15.75" customHeight="1" x14ac:dyDescent="0.25">
      <c r="A425" s="19">
        <v>112</v>
      </c>
      <c r="B425" s="14" t="s">
        <v>472</v>
      </c>
      <c r="C425" s="13">
        <v>1</v>
      </c>
      <c r="D425" s="96">
        <v>0</v>
      </c>
      <c r="E425" s="102">
        <f t="shared" si="17"/>
        <v>1</v>
      </c>
      <c r="F425" s="63" t="s">
        <v>5</v>
      </c>
    </row>
    <row r="426" spans="1:6" ht="15.75" customHeight="1" x14ac:dyDescent="0.25">
      <c r="A426" s="19">
        <v>113</v>
      </c>
      <c r="B426" s="14" t="s">
        <v>473</v>
      </c>
      <c r="C426" s="13">
        <v>2</v>
      </c>
      <c r="D426" s="96">
        <v>0</v>
      </c>
      <c r="E426" s="102">
        <f t="shared" si="17"/>
        <v>2</v>
      </c>
      <c r="F426" s="63" t="s">
        <v>5</v>
      </c>
    </row>
    <row r="427" spans="1:6" ht="15.75" customHeight="1" x14ac:dyDescent="0.25">
      <c r="A427" s="19">
        <v>114</v>
      </c>
      <c r="B427" s="14" t="s">
        <v>474</v>
      </c>
      <c r="C427" s="13">
        <v>1</v>
      </c>
      <c r="D427" s="96">
        <v>0</v>
      </c>
      <c r="E427" s="102">
        <f t="shared" si="17"/>
        <v>1</v>
      </c>
      <c r="F427" s="63" t="s">
        <v>5</v>
      </c>
    </row>
    <row r="428" spans="1:6" ht="15.75" customHeight="1" x14ac:dyDescent="0.25">
      <c r="A428" s="19">
        <v>115</v>
      </c>
      <c r="B428" s="14" t="s">
        <v>475</v>
      </c>
      <c r="C428" s="13">
        <v>2</v>
      </c>
      <c r="D428" s="96">
        <v>0</v>
      </c>
      <c r="E428" s="102">
        <f t="shared" si="17"/>
        <v>2</v>
      </c>
      <c r="F428" s="63" t="s">
        <v>5</v>
      </c>
    </row>
    <row r="429" spans="1:6" ht="15.75" customHeight="1" x14ac:dyDescent="0.25">
      <c r="A429" s="19">
        <v>116</v>
      </c>
      <c r="B429" s="14" t="s">
        <v>476</v>
      </c>
      <c r="C429" s="13">
        <v>1</v>
      </c>
      <c r="D429" s="96">
        <v>0</v>
      </c>
      <c r="E429" s="102">
        <f t="shared" si="17"/>
        <v>1</v>
      </c>
      <c r="F429" s="63" t="s">
        <v>5</v>
      </c>
    </row>
    <row r="430" spans="1:6" ht="15.75" customHeight="1" x14ac:dyDescent="0.25">
      <c r="A430" s="19">
        <v>117</v>
      </c>
      <c r="B430" s="14" t="s">
        <v>477</v>
      </c>
      <c r="C430" s="13">
        <v>1</v>
      </c>
      <c r="D430" s="96">
        <v>0</v>
      </c>
      <c r="E430" s="102">
        <f t="shared" si="17"/>
        <v>1</v>
      </c>
      <c r="F430" s="63" t="s">
        <v>5</v>
      </c>
    </row>
    <row r="431" spans="1:6" ht="15.75" customHeight="1" x14ac:dyDescent="0.25">
      <c r="A431" s="19">
        <v>118</v>
      </c>
      <c r="B431" s="14" t="s">
        <v>478</v>
      </c>
      <c r="C431" s="13">
        <v>1</v>
      </c>
      <c r="D431" s="96">
        <v>0</v>
      </c>
      <c r="E431" s="102">
        <f t="shared" si="17"/>
        <v>1</v>
      </c>
      <c r="F431" s="63" t="s">
        <v>5</v>
      </c>
    </row>
    <row r="432" spans="1:6" ht="15.75" customHeight="1" x14ac:dyDescent="0.25">
      <c r="A432" s="19">
        <v>119</v>
      </c>
      <c r="B432" s="14" t="s">
        <v>479</v>
      </c>
      <c r="C432" s="13">
        <v>1</v>
      </c>
      <c r="D432" s="96">
        <v>0</v>
      </c>
      <c r="E432" s="102">
        <f t="shared" si="17"/>
        <v>1</v>
      </c>
      <c r="F432" s="63" t="s">
        <v>5</v>
      </c>
    </row>
    <row r="433" spans="1:6" ht="15.75" customHeight="1" x14ac:dyDescent="0.25">
      <c r="A433" s="19">
        <v>120</v>
      </c>
      <c r="B433" s="14" t="s">
        <v>480</v>
      </c>
      <c r="C433" s="13">
        <v>1</v>
      </c>
      <c r="D433" s="96">
        <v>0</v>
      </c>
      <c r="E433" s="102">
        <f t="shared" si="17"/>
        <v>1</v>
      </c>
      <c r="F433" s="63" t="s">
        <v>5</v>
      </c>
    </row>
    <row r="434" spans="1:6" ht="15.75" customHeight="1" x14ac:dyDescent="0.25">
      <c r="A434" s="19">
        <v>121</v>
      </c>
      <c r="B434" s="14" t="s">
        <v>481</v>
      </c>
      <c r="C434" s="13">
        <v>1</v>
      </c>
      <c r="D434" s="96">
        <v>0</v>
      </c>
      <c r="E434" s="102">
        <f t="shared" si="17"/>
        <v>1</v>
      </c>
      <c r="F434" s="63" t="s">
        <v>5</v>
      </c>
    </row>
    <row r="435" spans="1:6" ht="15.75" customHeight="1" x14ac:dyDescent="0.25">
      <c r="A435" s="19">
        <v>122</v>
      </c>
      <c r="B435" s="14" t="s">
        <v>482</v>
      </c>
      <c r="C435" s="13">
        <v>1</v>
      </c>
      <c r="D435" s="96">
        <v>0</v>
      </c>
      <c r="E435" s="102">
        <f t="shared" si="17"/>
        <v>1</v>
      </c>
      <c r="F435" s="63" t="s">
        <v>5</v>
      </c>
    </row>
    <row r="436" spans="1:6" ht="15.75" customHeight="1" x14ac:dyDescent="0.25">
      <c r="A436" s="19">
        <v>123</v>
      </c>
      <c r="B436" s="14" t="s">
        <v>483</v>
      </c>
      <c r="C436" s="13">
        <v>3</v>
      </c>
      <c r="D436" s="96">
        <v>0</v>
      </c>
      <c r="E436" s="102">
        <f t="shared" si="17"/>
        <v>3</v>
      </c>
      <c r="F436" s="63" t="s">
        <v>5</v>
      </c>
    </row>
    <row r="437" spans="1:6" ht="15.75" customHeight="1" x14ac:dyDescent="0.25">
      <c r="A437" s="19">
        <v>124</v>
      </c>
      <c r="B437" s="14" t="s">
        <v>484</v>
      </c>
      <c r="C437" s="13">
        <v>1</v>
      </c>
      <c r="D437" s="96">
        <v>0</v>
      </c>
      <c r="E437" s="102">
        <f t="shared" si="17"/>
        <v>1</v>
      </c>
      <c r="F437" s="63" t="s">
        <v>5</v>
      </c>
    </row>
    <row r="438" spans="1:6" ht="15.75" customHeight="1" x14ac:dyDescent="0.25">
      <c r="A438" s="19">
        <v>125</v>
      </c>
      <c r="B438" s="14" t="s">
        <v>485</v>
      </c>
      <c r="C438" s="13">
        <v>1</v>
      </c>
      <c r="D438" s="96">
        <v>0</v>
      </c>
      <c r="E438" s="102">
        <f t="shared" si="17"/>
        <v>1</v>
      </c>
      <c r="F438" s="63" t="s">
        <v>5</v>
      </c>
    </row>
    <row r="439" spans="1:6" ht="15.75" customHeight="1" x14ac:dyDescent="0.25">
      <c r="A439" s="19">
        <v>126</v>
      </c>
      <c r="B439" s="14" t="s">
        <v>486</v>
      </c>
      <c r="C439" s="13">
        <v>1</v>
      </c>
      <c r="D439" s="96">
        <v>0</v>
      </c>
      <c r="E439" s="102">
        <f t="shared" si="17"/>
        <v>1</v>
      </c>
      <c r="F439" s="63" t="s">
        <v>5</v>
      </c>
    </row>
    <row r="440" spans="1:6" ht="15.75" customHeight="1" x14ac:dyDescent="0.25">
      <c r="A440" s="19">
        <v>127</v>
      </c>
      <c r="B440" s="14" t="s">
        <v>487</v>
      </c>
      <c r="C440" s="13">
        <v>2</v>
      </c>
      <c r="D440" s="96">
        <v>0</v>
      </c>
      <c r="E440" s="102">
        <f t="shared" si="17"/>
        <v>2</v>
      </c>
      <c r="F440" s="63" t="s">
        <v>5</v>
      </c>
    </row>
    <row r="441" spans="1:6" ht="15.75" customHeight="1" x14ac:dyDescent="0.25">
      <c r="A441" s="19">
        <v>128</v>
      </c>
      <c r="B441" s="14" t="s">
        <v>488</v>
      </c>
      <c r="C441" s="13">
        <v>1</v>
      </c>
      <c r="D441" s="96">
        <v>0</v>
      </c>
      <c r="E441" s="102">
        <f t="shared" si="17"/>
        <v>1</v>
      </c>
      <c r="F441" s="63" t="s">
        <v>5</v>
      </c>
    </row>
    <row r="442" spans="1:6" ht="15.75" customHeight="1" x14ac:dyDescent="0.25">
      <c r="A442" s="19">
        <v>129</v>
      </c>
      <c r="B442" s="14" t="s">
        <v>489</v>
      </c>
      <c r="C442" s="13">
        <v>1</v>
      </c>
      <c r="D442" s="96">
        <v>0</v>
      </c>
      <c r="E442" s="102">
        <f t="shared" si="17"/>
        <v>1</v>
      </c>
      <c r="F442" s="63" t="s">
        <v>5</v>
      </c>
    </row>
    <row r="443" spans="1:6" ht="15.75" customHeight="1" x14ac:dyDescent="0.25">
      <c r="A443" s="19">
        <v>130</v>
      </c>
      <c r="B443" s="14" t="s">
        <v>490</v>
      </c>
      <c r="C443" s="13">
        <v>1</v>
      </c>
      <c r="D443" s="96">
        <v>0</v>
      </c>
      <c r="E443" s="102">
        <f t="shared" si="17"/>
        <v>1</v>
      </c>
      <c r="F443" s="63" t="s">
        <v>5</v>
      </c>
    </row>
    <row r="444" spans="1:6" ht="15.75" customHeight="1" x14ac:dyDescent="0.25">
      <c r="A444" s="19">
        <v>131</v>
      </c>
      <c r="B444" s="14" t="s">
        <v>491</v>
      </c>
      <c r="C444" s="13">
        <v>1</v>
      </c>
      <c r="D444" s="96">
        <v>0</v>
      </c>
      <c r="E444" s="102">
        <f t="shared" si="17"/>
        <v>1</v>
      </c>
      <c r="F444" s="63" t="s">
        <v>5</v>
      </c>
    </row>
    <row r="445" spans="1:6" ht="15.75" customHeight="1" x14ac:dyDescent="0.25">
      <c r="A445" s="19">
        <v>132</v>
      </c>
      <c r="B445" s="14" t="s">
        <v>492</v>
      </c>
      <c r="C445" s="13">
        <v>1</v>
      </c>
      <c r="D445" s="96">
        <v>0</v>
      </c>
      <c r="E445" s="102">
        <f t="shared" si="17"/>
        <v>1</v>
      </c>
      <c r="F445" s="63" t="s">
        <v>5</v>
      </c>
    </row>
    <row r="446" spans="1:6" ht="15.75" customHeight="1" x14ac:dyDescent="0.25">
      <c r="A446" s="19">
        <v>133</v>
      </c>
      <c r="B446" s="14" t="s">
        <v>493</v>
      </c>
      <c r="C446" s="13">
        <v>1</v>
      </c>
      <c r="D446" s="96">
        <v>0</v>
      </c>
      <c r="E446" s="102">
        <f t="shared" si="17"/>
        <v>1</v>
      </c>
      <c r="F446" s="63" t="s">
        <v>5</v>
      </c>
    </row>
    <row r="447" spans="1:6" ht="15.75" customHeight="1" x14ac:dyDescent="0.25">
      <c r="A447" s="19">
        <v>134</v>
      </c>
      <c r="B447" s="14" t="s">
        <v>494</v>
      </c>
      <c r="C447" s="13">
        <v>1</v>
      </c>
      <c r="D447" s="96">
        <v>0</v>
      </c>
      <c r="E447" s="102">
        <f t="shared" si="17"/>
        <v>1</v>
      </c>
      <c r="F447" s="63" t="s">
        <v>5</v>
      </c>
    </row>
    <row r="448" spans="1:6" ht="15.75" customHeight="1" x14ac:dyDescent="0.25">
      <c r="A448" s="19">
        <v>135</v>
      </c>
      <c r="B448" s="14" t="s">
        <v>495</v>
      </c>
      <c r="C448" s="13">
        <v>1</v>
      </c>
      <c r="D448" s="96">
        <v>0</v>
      </c>
      <c r="E448" s="102">
        <f t="shared" si="17"/>
        <v>1</v>
      </c>
      <c r="F448" s="63" t="s">
        <v>5</v>
      </c>
    </row>
    <row r="449" spans="1:6" ht="15.75" customHeight="1" x14ac:dyDescent="0.25">
      <c r="A449" s="19">
        <v>136</v>
      </c>
      <c r="B449" s="14" t="s">
        <v>496</v>
      </c>
      <c r="C449" s="13">
        <v>1</v>
      </c>
      <c r="D449" s="96">
        <v>0</v>
      </c>
      <c r="E449" s="102">
        <f t="shared" si="17"/>
        <v>1</v>
      </c>
      <c r="F449" s="63" t="s">
        <v>5</v>
      </c>
    </row>
    <row r="450" spans="1:6" ht="15.75" customHeight="1" x14ac:dyDescent="0.25">
      <c r="A450" s="19">
        <v>137</v>
      </c>
      <c r="B450" s="14" t="s">
        <v>497</v>
      </c>
      <c r="C450" s="13">
        <v>2</v>
      </c>
      <c r="D450" s="96">
        <v>0</v>
      </c>
      <c r="E450" s="102">
        <f t="shared" si="17"/>
        <v>2</v>
      </c>
      <c r="F450" s="63" t="s">
        <v>5</v>
      </c>
    </row>
    <row r="451" spans="1:6" ht="15.75" customHeight="1" x14ac:dyDescent="0.25">
      <c r="A451" s="19">
        <v>138</v>
      </c>
      <c r="B451" s="14" t="s">
        <v>498</v>
      </c>
      <c r="C451" s="13">
        <v>1</v>
      </c>
      <c r="D451" s="96">
        <v>0</v>
      </c>
      <c r="E451" s="102">
        <f t="shared" si="17"/>
        <v>1</v>
      </c>
      <c r="F451" s="63" t="s">
        <v>5</v>
      </c>
    </row>
    <row r="452" spans="1:6" ht="15.75" customHeight="1" x14ac:dyDescent="0.25">
      <c r="A452" s="19">
        <v>139</v>
      </c>
      <c r="B452" s="14" t="s">
        <v>499</v>
      </c>
      <c r="C452" s="13">
        <v>1</v>
      </c>
      <c r="D452" s="96">
        <v>0</v>
      </c>
      <c r="E452" s="102">
        <f t="shared" si="17"/>
        <v>1</v>
      </c>
      <c r="F452" s="63" t="s">
        <v>5</v>
      </c>
    </row>
    <row r="453" spans="1:6" ht="15.75" customHeight="1" x14ac:dyDescent="0.25">
      <c r="A453" s="19">
        <v>140</v>
      </c>
      <c r="B453" s="14" t="s">
        <v>500</v>
      </c>
      <c r="C453" s="13">
        <v>2</v>
      </c>
      <c r="D453" s="96">
        <v>0</v>
      </c>
      <c r="E453" s="102">
        <f t="shared" ref="E453:E512" si="18">C453*(1+D453)</f>
        <v>2</v>
      </c>
      <c r="F453" s="63" t="s">
        <v>5</v>
      </c>
    </row>
    <row r="454" spans="1:6" ht="15.75" customHeight="1" x14ac:dyDescent="0.25">
      <c r="A454" s="19">
        <v>141</v>
      </c>
      <c r="B454" s="14" t="s">
        <v>501</v>
      </c>
      <c r="C454" s="13">
        <v>1</v>
      </c>
      <c r="D454" s="96">
        <v>0</v>
      </c>
      <c r="E454" s="102">
        <f t="shared" si="18"/>
        <v>1</v>
      </c>
      <c r="F454" s="63" t="s">
        <v>5</v>
      </c>
    </row>
    <row r="455" spans="1:6" ht="15.75" customHeight="1" x14ac:dyDescent="0.25">
      <c r="A455" s="19">
        <v>142</v>
      </c>
      <c r="B455" s="14" t="s">
        <v>502</v>
      </c>
      <c r="C455" s="13">
        <v>1</v>
      </c>
      <c r="D455" s="96">
        <v>0</v>
      </c>
      <c r="E455" s="102">
        <f t="shared" si="18"/>
        <v>1</v>
      </c>
      <c r="F455" s="63" t="s">
        <v>5</v>
      </c>
    </row>
    <row r="456" spans="1:6" ht="15.75" customHeight="1" x14ac:dyDescent="0.25">
      <c r="A456" s="19">
        <v>143</v>
      </c>
      <c r="B456" s="14" t="s">
        <v>503</v>
      </c>
      <c r="C456" s="13">
        <v>2</v>
      </c>
      <c r="D456" s="96">
        <v>0</v>
      </c>
      <c r="E456" s="102">
        <f t="shared" si="18"/>
        <v>2</v>
      </c>
      <c r="F456" s="63" t="s">
        <v>5</v>
      </c>
    </row>
    <row r="457" spans="1:6" ht="15.75" customHeight="1" x14ac:dyDescent="0.25">
      <c r="A457" s="19">
        <v>144</v>
      </c>
      <c r="B457" s="14" t="s">
        <v>504</v>
      </c>
      <c r="C457" s="13">
        <v>1</v>
      </c>
      <c r="D457" s="96">
        <v>0</v>
      </c>
      <c r="E457" s="102">
        <f t="shared" si="18"/>
        <v>1</v>
      </c>
      <c r="F457" s="63" t="s">
        <v>5</v>
      </c>
    </row>
    <row r="458" spans="1:6" ht="15.75" customHeight="1" x14ac:dyDescent="0.25">
      <c r="A458" s="19">
        <v>145</v>
      </c>
      <c r="B458" s="14" t="s">
        <v>505</v>
      </c>
      <c r="C458" s="13">
        <v>1</v>
      </c>
      <c r="D458" s="96">
        <v>0</v>
      </c>
      <c r="E458" s="102">
        <f t="shared" si="18"/>
        <v>1</v>
      </c>
      <c r="F458" s="63" t="s">
        <v>5</v>
      </c>
    </row>
    <row r="459" spans="1:6" ht="15.75" customHeight="1" x14ac:dyDescent="0.25">
      <c r="A459" s="19">
        <v>146</v>
      </c>
      <c r="B459" s="14" t="s">
        <v>506</v>
      </c>
      <c r="C459" s="13">
        <v>1</v>
      </c>
      <c r="D459" s="96">
        <v>0</v>
      </c>
      <c r="E459" s="102">
        <f t="shared" si="18"/>
        <v>1</v>
      </c>
      <c r="F459" s="63" t="s">
        <v>5</v>
      </c>
    </row>
    <row r="460" spans="1:6" ht="15.75" customHeight="1" x14ac:dyDescent="0.25">
      <c r="A460" s="19">
        <v>147</v>
      </c>
      <c r="B460" s="14" t="s">
        <v>507</v>
      </c>
      <c r="C460" s="13">
        <v>1</v>
      </c>
      <c r="D460" s="96">
        <v>0</v>
      </c>
      <c r="E460" s="102">
        <f t="shared" si="18"/>
        <v>1</v>
      </c>
      <c r="F460" s="63" t="s">
        <v>5</v>
      </c>
    </row>
    <row r="461" spans="1:6" ht="15.75" customHeight="1" x14ac:dyDescent="0.25">
      <c r="A461" s="19">
        <v>148</v>
      </c>
      <c r="B461" s="14" t="s">
        <v>508</v>
      </c>
      <c r="C461" s="13">
        <v>1</v>
      </c>
      <c r="D461" s="96">
        <v>0</v>
      </c>
      <c r="E461" s="102">
        <f t="shared" si="18"/>
        <v>1</v>
      </c>
      <c r="F461" s="63" t="s">
        <v>5</v>
      </c>
    </row>
    <row r="462" spans="1:6" ht="15.75" customHeight="1" x14ac:dyDescent="0.25">
      <c r="A462" s="19">
        <v>149</v>
      </c>
      <c r="B462" s="14" t="s">
        <v>509</v>
      </c>
      <c r="C462" s="13">
        <v>1</v>
      </c>
      <c r="D462" s="96">
        <v>0</v>
      </c>
      <c r="E462" s="102">
        <f t="shared" si="18"/>
        <v>1</v>
      </c>
      <c r="F462" s="63" t="s">
        <v>5</v>
      </c>
    </row>
    <row r="463" spans="1:6" ht="15.75" customHeight="1" x14ac:dyDescent="0.25">
      <c r="A463" s="19">
        <v>150</v>
      </c>
      <c r="B463" s="14" t="s">
        <v>510</v>
      </c>
      <c r="C463" s="13">
        <v>2</v>
      </c>
      <c r="D463" s="96">
        <v>0</v>
      </c>
      <c r="E463" s="102">
        <f t="shared" si="18"/>
        <v>2</v>
      </c>
      <c r="F463" s="63" t="s">
        <v>5</v>
      </c>
    </row>
    <row r="464" spans="1:6" ht="15.75" customHeight="1" x14ac:dyDescent="0.25">
      <c r="A464" s="19">
        <v>151</v>
      </c>
      <c r="B464" s="14" t="s">
        <v>511</v>
      </c>
      <c r="C464" s="13">
        <v>4</v>
      </c>
      <c r="D464" s="96">
        <v>0</v>
      </c>
      <c r="E464" s="102">
        <f t="shared" si="18"/>
        <v>4</v>
      </c>
      <c r="F464" s="63" t="s">
        <v>5</v>
      </c>
    </row>
    <row r="465" spans="1:6" ht="15.75" customHeight="1" x14ac:dyDescent="0.25">
      <c r="A465" s="19">
        <v>152</v>
      </c>
      <c r="B465" s="14" t="s">
        <v>512</v>
      </c>
      <c r="C465" s="13">
        <v>1</v>
      </c>
      <c r="D465" s="96">
        <v>0</v>
      </c>
      <c r="E465" s="102">
        <f t="shared" si="18"/>
        <v>1</v>
      </c>
      <c r="F465" s="63" t="s">
        <v>5</v>
      </c>
    </row>
    <row r="466" spans="1:6" ht="15.75" customHeight="1" x14ac:dyDescent="0.25">
      <c r="A466" s="19">
        <v>153</v>
      </c>
      <c r="B466" s="14" t="s">
        <v>513</v>
      </c>
      <c r="C466" s="13">
        <v>1</v>
      </c>
      <c r="D466" s="96">
        <v>0</v>
      </c>
      <c r="E466" s="102">
        <f t="shared" si="18"/>
        <v>1</v>
      </c>
      <c r="F466" s="63" t="s">
        <v>5</v>
      </c>
    </row>
    <row r="467" spans="1:6" ht="15.75" customHeight="1" x14ac:dyDescent="0.25">
      <c r="A467" s="19">
        <v>154</v>
      </c>
      <c r="B467" s="14" t="s">
        <v>514</v>
      </c>
      <c r="C467" s="13">
        <v>1</v>
      </c>
      <c r="D467" s="96">
        <v>0</v>
      </c>
      <c r="E467" s="102">
        <f t="shared" si="18"/>
        <v>1</v>
      </c>
      <c r="F467" s="63" t="s">
        <v>5</v>
      </c>
    </row>
    <row r="468" spans="1:6" ht="15.75" customHeight="1" x14ac:dyDescent="0.25">
      <c r="A468" s="19">
        <v>155</v>
      </c>
      <c r="B468" s="14" t="s">
        <v>515</v>
      </c>
      <c r="C468" s="13">
        <v>1</v>
      </c>
      <c r="D468" s="96">
        <v>0</v>
      </c>
      <c r="E468" s="102">
        <f t="shared" si="18"/>
        <v>1</v>
      </c>
      <c r="F468" s="63" t="s">
        <v>5</v>
      </c>
    </row>
    <row r="469" spans="1:6" ht="15.75" customHeight="1" x14ac:dyDescent="0.25">
      <c r="A469" s="19">
        <v>156</v>
      </c>
      <c r="B469" s="14" t="s">
        <v>516</v>
      </c>
      <c r="C469" s="13">
        <v>1</v>
      </c>
      <c r="D469" s="96">
        <v>0</v>
      </c>
      <c r="E469" s="102">
        <f t="shared" si="18"/>
        <v>1</v>
      </c>
      <c r="F469" s="63" t="s">
        <v>5</v>
      </c>
    </row>
    <row r="470" spans="1:6" ht="15.75" customHeight="1" x14ac:dyDescent="0.25">
      <c r="A470" s="19">
        <v>157</v>
      </c>
      <c r="B470" s="14" t="s">
        <v>517</v>
      </c>
      <c r="C470" s="13">
        <v>1</v>
      </c>
      <c r="D470" s="96">
        <v>0</v>
      </c>
      <c r="E470" s="102">
        <f t="shared" si="18"/>
        <v>1</v>
      </c>
      <c r="F470" s="63" t="s">
        <v>5</v>
      </c>
    </row>
    <row r="471" spans="1:6" ht="15.75" customHeight="1" x14ac:dyDescent="0.25">
      <c r="A471" s="19">
        <v>158</v>
      </c>
      <c r="B471" s="14" t="s">
        <v>518</v>
      </c>
      <c r="C471" s="13">
        <v>1</v>
      </c>
      <c r="D471" s="96">
        <v>0</v>
      </c>
      <c r="E471" s="102">
        <f t="shared" si="18"/>
        <v>1</v>
      </c>
      <c r="F471" s="63" t="s">
        <v>5</v>
      </c>
    </row>
    <row r="472" spans="1:6" ht="15.75" customHeight="1" x14ac:dyDescent="0.25">
      <c r="A472" s="19">
        <v>159</v>
      </c>
      <c r="B472" s="14" t="s">
        <v>519</v>
      </c>
      <c r="C472" s="13">
        <v>2</v>
      </c>
      <c r="D472" s="96">
        <v>0</v>
      </c>
      <c r="E472" s="102">
        <f t="shared" si="18"/>
        <v>2</v>
      </c>
      <c r="F472" s="63" t="s">
        <v>5</v>
      </c>
    </row>
    <row r="473" spans="1:6" ht="15.75" customHeight="1" x14ac:dyDescent="0.25">
      <c r="A473" s="19">
        <v>160</v>
      </c>
      <c r="B473" s="14" t="s">
        <v>520</v>
      </c>
      <c r="C473" s="13">
        <v>1</v>
      </c>
      <c r="D473" s="96">
        <v>0</v>
      </c>
      <c r="E473" s="102">
        <f t="shared" si="18"/>
        <v>1</v>
      </c>
      <c r="F473" s="63" t="s">
        <v>5</v>
      </c>
    </row>
    <row r="474" spans="1:6" ht="15.75" customHeight="1" x14ac:dyDescent="0.25">
      <c r="A474" s="19">
        <v>161</v>
      </c>
      <c r="B474" s="14" t="s">
        <v>521</v>
      </c>
      <c r="C474" s="13">
        <v>1</v>
      </c>
      <c r="D474" s="96">
        <v>0</v>
      </c>
      <c r="E474" s="102">
        <f t="shared" si="18"/>
        <v>1</v>
      </c>
      <c r="F474" s="63" t="s">
        <v>5</v>
      </c>
    </row>
    <row r="475" spans="1:6" ht="15.75" customHeight="1" x14ac:dyDescent="0.25">
      <c r="A475" s="19">
        <v>162</v>
      </c>
      <c r="B475" s="14" t="s">
        <v>522</v>
      </c>
      <c r="C475" s="13">
        <v>1</v>
      </c>
      <c r="D475" s="96">
        <v>0</v>
      </c>
      <c r="E475" s="102">
        <f t="shared" si="18"/>
        <v>1</v>
      </c>
      <c r="F475" s="63" t="s">
        <v>5</v>
      </c>
    </row>
    <row r="476" spans="1:6" ht="15.75" customHeight="1" x14ac:dyDescent="0.25">
      <c r="A476" s="19">
        <v>163</v>
      </c>
      <c r="B476" s="14" t="s">
        <v>523</v>
      </c>
      <c r="C476" s="13">
        <v>1</v>
      </c>
      <c r="D476" s="96">
        <v>0</v>
      </c>
      <c r="E476" s="102">
        <f t="shared" si="18"/>
        <v>1</v>
      </c>
      <c r="F476" s="63" t="s">
        <v>5</v>
      </c>
    </row>
    <row r="477" spans="1:6" ht="15.75" customHeight="1" x14ac:dyDescent="0.25">
      <c r="A477" s="19">
        <v>164</v>
      </c>
      <c r="B477" s="14" t="s">
        <v>524</v>
      </c>
      <c r="C477" s="13">
        <v>1</v>
      </c>
      <c r="D477" s="96">
        <v>0</v>
      </c>
      <c r="E477" s="102">
        <f t="shared" si="18"/>
        <v>1</v>
      </c>
      <c r="F477" s="63" t="s">
        <v>5</v>
      </c>
    </row>
    <row r="478" spans="1:6" ht="15.75" customHeight="1" x14ac:dyDescent="0.25">
      <c r="A478" s="19">
        <v>165</v>
      </c>
      <c r="B478" s="14" t="s">
        <v>525</v>
      </c>
      <c r="C478" s="13">
        <v>1</v>
      </c>
      <c r="D478" s="96">
        <v>0</v>
      </c>
      <c r="E478" s="102">
        <f t="shared" si="18"/>
        <v>1</v>
      </c>
      <c r="F478" s="63" t="s">
        <v>5</v>
      </c>
    </row>
    <row r="479" spans="1:6" ht="15.75" customHeight="1" x14ac:dyDescent="0.25">
      <c r="A479" s="19">
        <v>166</v>
      </c>
      <c r="B479" s="14" t="s">
        <v>526</v>
      </c>
      <c r="C479" s="13">
        <v>1</v>
      </c>
      <c r="D479" s="96">
        <v>0</v>
      </c>
      <c r="E479" s="102">
        <f t="shared" si="18"/>
        <v>1</v>
      </c>
      <c r="F479" s="63" t="s">
        <v>5</v>
      </c>
    </row>
    <row r="480" spans="1:6" ht="15.75" customHeight="1" x14ac:dyDescent="0.25">
      <c r="A480" s="19">
        <v>167</v>
      </c>
      <c r="B480" s="14" t="s">
        <v>527</v>
      </c>
      <c r="C480" s="13">
        <v>1</v>
      </c>
      <c r="D480" s="96">
        <v>0</v>
      </c>
      <c r="E480" s="102">
        <f t="shared" si="18"/>
        <v>1</v>
      </c>
      <c r="F480" s="63" t="s">
        <v>5</v>
      </c>
    </row>
    <row r="481" spans="1:6" ht="15.75" customHeight="1" x14ac:dyDescent="0.25">
      <c r="A481" s="19">
        <v>168</v>
      </c>
      <c r="B481" s="14" t="s">
        <v>528</v>
      </c>
      <c r="C481" s="13">
        <v>1</v>
      </c>
      <c r="D481" s="96">
        <v>0</v>
      </c>
      <c r="E481" s="102">
        <f t="shared" si="18"/>
        <v>1</v>
      </c>
      <c r="F481" s="63" t="s">
        <v>5</v>
      </c>
    </row>
    <row r="482" spans="1:6" ht="15.75" customHeight="1" x14ac:dyDescent="0.25">
      <c r="A482" s="19">
        <v>169</v>
      </c>
      <c r="B482" s="14" t="s">
        <v>529</v>
      </c>
      <c r="C482" s="13">
        <v>2</v>
      </c>
      <c r="D482" s="96">
        <v>0</v>
      </c>
      <c r="E482" s="102">
        <f t="shared" si="18"/>
        <v>2</v>
      </c>
      <c r="F482" s="63" t="s">
        <v>5</v>
      </c>
    </row>
    <row r="483" spans="1:6" ht="15.75" customHeight="1" x14ac:dyDescent="0.25">
      <c r="A483" s="19">
        <v>170</v>
      </c>
      <c r="B483" s="14" t="s">
        <v>530</v>
      </c>
      <c r="C483" s="13">
        <v>2</v>
      </c>
      <c r="D483" s="96">
        <v>0</v>
      </c>
      <c r="E483" s="102">
        <f t="shared" si="18"/>
        <v>2</v>
      </c>
      <c r="F483" s="63" t="s">
        <v>5</v>
      </c>
    </row>
    <row r="484" spans="1:6" ht="15.75" customHeight="1" x14ac:dyDescent="0.25">
      <c r="A484" s="19">
        <v>171</v>
      </c>
      <c r="B484" s="14" t="s">
        <v>531</v>
      </c>
      <c r="C484" s="13">
        <v>1</v>
      </c>
      <c r="D484" s="96">
        <v>0</v>
      </c>
      <c r="E484" s="102">
        <f t="shared" si="18"/>
        <v>1</v>
      </c>
      <c r="F484" s="63" t="s">
        <v>5</v>
      </c>
    </row>
    <row r="485" spans="1:6" ht="15.75" customHeight="1" x14ac:dyDescent="0.25">
      <c r="A485" s="19">
        <v>172</v>
      </c>
      <c r="B485" s="14" t="s">
        <v>532</v>
      </c>
      <c r="C485" s="13">
        <v>2</v>
      </c>
      <c r="D485" s="96">
        <v>0</v>
      </c>
      <c r="E485" s="102">
        <f t="shared" si="18"/>
        <v>2</v>
      </c>
      <c r="F485" s="63" t="s">
        <v>5</v>
      </c>
    </row>
    <row r="486" spans="1:6" ht="15.75" customHeight="1" x14ac:dyDescent="0.25">
      <c r="A486" s="19">
        <v>173</v>
      </c>
      <c r="B486" s="14" t="s">
        <v>533</v>
      </c>
      <c r="C486" s="13">
        <v>4</v>
      </c>
      <c r="D486" s="96">
        <v>0</v>
      </c>
      <c r="E486" s="102">
        <f t="shared" si="18"/>
        <v>4</v>
      </c>
      <c r="F486" s="63" t="s">
        <v>5</v>
      </c>
    </row>
    <row r="487" spans="1:6" ht="15.75" customHeight="1" x14ac:dyDescent="0.25">
      <c r="A487" s="19">
        <v>174</v>
      </c>
      <c r="B487" s="14" t="s">
        <v>534</v>
      </c>
      <c r="C487" s="13">
        <v>1</v>
      </c>
      <c r="D487" s="96">
        <v>0</v>
      </c>
      <c r="E487" s="102">
        <f t="shared" si="18"/>
        <v>1</v>
      </c>
      <c r="F487" s="63" t="s">
        <v>5</v>
      </c>
    </row>
    <row r="488" spans="1:6" ht="15.75" customHeight="1" x14ac:dyDescent="0.25">
      <c r="A488" s="19">
        <v>175</v>
      </c>
      <c r="B488" s="14" t="s">
        <v>535</v>
      </c>
      <c r="C488" s="13">
        <v>1</v>
      </c>
      <c r="D488" s="96">
        <v>0</v>
      </c>
      <c r="E488" s="102">
        <f t="shared" si="18"/>
        <v>1</v>
      </c>
      <c r="F488" s="63" t="s">
        <v>5</v>
      </c>
    </row>
    <row r="489" spans="1:6" ht="15.75" customHeight="1" x14ac:dyDescent="0.25">
      <c r="A489" s="19">
        <v>176</v>
      </c>
      <c r="B489" s="14" t="s">
        <v>536</v>
      </c>
      <c r="C489" s="13">
        <v>1</v>
      </c>
      <c r="D489" s="96">
        <v>0</v>
      </c>
      <c r="E489" s="102">
        <f t="shared" si="18"/>
        <v>1</v>
      </c>
      <c r="F489" s="63" t="s">
        <v>5</v>
      </c>
    </row>
    <row r="490" spans="1:6" ht="15.75" customHeight="1" x14ac:dyDescent="0.25">
      <c r="A490" s="19">
        <v>177</v>
      </c>
      <c r="B490" s="14" t="s">
        <v>537</v>
      </c>
      <c r="C490" s="13">
        <v>1</v>
      </c>
      <c r="D490" s="96">
        <v>0</v>
      </c>
      <c r="E490" s="102">
        <f t="shared" si="18"/>
        <v>1</v>
      </c>
      <c r="F490" s="63" t="s">
        <v>5</v>
      </c>
    </row>
    <row r="491" spans="1:6" ht="15.75" customHeight="1" x14ac:dyDescent="0.25">
      <c r="A491" s="19">
        <v>178</v>
      </c>
      <c r="B491" s="14" t="s">
        <v>538</v>
      </c>
      <c r="C491" s="13">
        <v>1</v>
      </c>
      <c r="D491" s="96">
        <v>0</v>
      </c>
      <c r="E491" s="102">
        <f t="shared" si="18"/>
        <v>1</v>
      </c>
      <c r="F491" s="63" t="s">
        <v>5</v>
      </c>
    </row>
    <row r="492" spans="1:6" ht="15.75" customHeight="1" x14ac:dyDescent="0.25">
      <c r="A492" s="19">
        <v>179</v>
      </c>
      <c r="B492" s="14" t="s">
        <v>539</v>
      </c>
      <c r="C492" s="13">
        <v>2</v>
      </c>
      <c r="D492" s="96">
        <v>0</v>
      </c>
      <c r="E492" s="102">
        <f t="shared" si="18"/>
        <v>2</v>
      </c>
      <c r="F492" s="63" t="s">
        <v>5</v>
      </c>
    </row>
    <row r="493" spans="1:6" ht="15.75" customHeight="1" x14ac:dyDescent="0.25">
      <c r="A493" s="19">
        <v>180</v>
      </c>
      <c r="B493" s="14" t="s">
        <v>540</v>
      </c>
      <c r="C493" s="13">
        <v>1</v>
      </c>
      <c r="D493" s="96">
        <v>0</v>
      </c>
      <c r="E493" s="102">
        <f t="shared" si="18"/>
        <v>1</v>
      </c>
      <c r="F493" s="63" t="s">
        <v>5</v>
      </c>
    </row>
    <row r="494" spans="1:6" ht="15.75" customHeight="1" x14ac:dyDescent="0.25">
      <c r="A494" s="19">
        <v>181</v>
      </c>
      <c r="B494" s="14" t="s">
        <v>541</v>
      </c>
      <c r="C494" s="13">
        <v>1</v>
      </c>
      <c r="D494" s="96">
        <v>0</v>
      </c>
      <c r="E494" s="102">
        <f t="shared" si="18"/>
        <v>1</v>
      </c>
      <c r="F494" s="63" t="s">
        <v>5</v>
      </c>
    </row>
    <row r="495" spans="1:6" ht="15.75" customHeight="1" x14ac:dyDescent="0.25">
      <c r="A495" s="19">
        <v>182</v>
      </c>
      <c r="B495" s="14" t="s">
        <v>542</v>
      </c>
      <c r="C495" s="13">
        <v>5</v>
      </c>
      <c r="D495" s="96">
        <v>0</v>
      </c>
      <c r="E495" s="102">
        <f t="shared" si="18"/>
        <v>5</v>
      </c>
      <c r="F495" s="63" t="s">
        <v>5</v>
      </c>
    </row>
    <row r="496" spans="1:6" ht="15.75" customHeight="1" x14ac:dyDescent="0.25">
      <c r="A496" s="19">
        <v>183</v>
      </c>
      <c r="B496" s="14" t="s">
        <v>543</v>
      </c>
      <c r="C496" s="13">
        <v>1</v>
      </c>
      <c r="D496" s="96">
        <v>0</v>
      </c>
      <c r="E496" s="102">
        <f t="shared" si="18"/>
        <v>1</v>
      </c>
      <c r="F496" s="63" t="s">
        <v>5</v>
      </c>
    </row>
    <row r="497" spans="1:6" ht="15.75" customHeight="1" x14ac:dyDescent="0.25">
      <c r="A497" s="19">
        <v>184</v>
      </c>
      <c r="B497" s="14" t="s">
        <v>544</v>
      </c>
      <c r="C497" s="13">
        <v>1</v>
      </c>
      <c r="D497" s="96">
        <v>0</v>
      </c>
      <c r="E497" s="102">
        <f t="shared" si="18"/>
        <v>1</v>
      </c>
      <c r="F497" s="63" t="s">
        <v>5</v>
      </c>
    </row>
    <row r="498" spans="1:6" ht="15.75" customHeight="1" x14ac:dyDescent="0.25">
      <c r="A498" s="19">
        <v>185</v>
      </c>
      <c r="B498" s="14" t="s">
        <v>545</v>
      </c>
      <c r="C498" s="13">
        <v>1</v>
      </c>
      <c r="D498" s="96">
        <v>0</v>
      </c>
      <c r="E498" s="102">
        <f t="shared" si="18"/>
        <v>1</v>
      </c>
      <c r="F498" s="63" t="s">
        <v>5</v>
      </c>
    </row>
    <row r="499" spans="1:6" ht="15.75" customHeight="1" x14ac:dyDescent="0.25">
      <c r="A499" s="19">
        <v>186</v>
      </c>
      <c r="B499" s="14" t="s">
        <v>546</v>
      </c>
      <c r="C499" s="13">
        <v>1</v>
      </c>
      <c r="D499" s="96">
        <v>0</v>
      </c>
      <c r="E499" s="102">
        <f t="shared" si="18"/>
        <v>1</v>
      </c>
      <c r="F499" s="63" t="s">
        <v>5</v>
      </c>
    </row>
    <row r="500" spans="1:6" ht="15.75" customHeight="1" x14ac:dyDescent="0.25">
      <c r="A500" s="19">
        <v>187</v>
      </c>
      <c r="B500" s="14" t="s">
        <v>547</v>
      </c>
      <c r="C500" s="13">
        <v>1</v>
      </c>
      <c r="D500" s="96">
        <v>0</v>
      </c>
      <c r="E500" s="102">
        <f t="shared" si="18"/>
        <v>1</v>
      </c>
      <c r="F500" s="63" t="s">
        <v>5</v>
      </c>
    </row>
    <row r="501" spans="1:6" ht="15.75" customHeight="1" x14ac:dyDescent="0.25">
      <c r="A501" s="19">
        <v>188</v>
      </c>
      <c r="B501" s="14" t="s">
        <v>548</v>
      </c>
      <c r="C501" s="13">
        <v>1</v>
      </c>
      <c r="D501" s="96">
        <v>0</v>
      </c>
      <c r="E501" s="102">
        <f t="shared" si="18"/>
        <v>1</v>
      </c>
      <c r="F501" s="63" t="s">
        <v>5</v>
      </c>
    </row>
    <row r="502" spans="1:6" ht="15.75" customHeight="1" x14ac:dyDescent="0.25">
      <c r="A502" s="19">
        <v>189</v>
      </c>
      <c r="B502" s="14" t="s">
        <v>549</v>
      </c>
      <c r="C502" s="13">
        <v>1</v>
      </c>
      <c r="D502" s="96">
        <v>0</v>
      </c>
      <c r="E502" s="102">
        <f t="shared" si="18"/>
        <v>1</v>
      </c>
      <c r="F502" s="63" t="s">
        <v>5</v>
      </c>
    </row>
    <row r="503" spans="1:6" ht="15.75" customHeight="1" x14ac:dyDescent="0.25">
      <c r="A503" s="19">
        <v>190</v>
      </c>
      <c r="B503" s="14" t="s">
        <v>550</v>
      </c>
      <c r="C503" s="13">
        <v>1</v>
      </c>
      <c r="D503" s="96">
        <v>0</v>
      </c>
      <c r="E503" s="102">
        <f t="shared" si="18"/>
        <v>1</v>
      </c>
      <c r="F503" s="63" t="s">
        <v>5</v>
      </c>
    </row>
    <row r="504" spans="1:6" ht="15.75" customHeight="1" x14ac:dyDescent="0.25">
      <c r="A504" s="19">
        <v>191</v>
      </c>
      <c r="B504" s="14" t="s">
        <v>551</v>
      </c>
      <c r="C504" s="13">
        <v>3</v>
      </c>
      <c r="D504" s="96">
        <v>0</v>
      </c>
      <c r="E504" s="102">
        <f t="shared" si="18"/>
        <v>3</v>
      </c>
      <c r="F504" s="63" t="s">
        <v>5</v>
      </c>
    </row>
    <row r="505" spans="1:6" ht="15.75" customHeight="1" x14ac:dyDescent="0.25">
      <c r="A505" s="19">
        <v>192</v>
      </c>
      <c r="B505" s="14" t="s">
        <v>552</v>
      </c>
      <c r="C505" s="13">
        <v>1</v>
      </c>
      <c r="D505" s="96">
        <v>0</v>
      </c>
      <c r="E505" s="102">
        <f t="shared" si="18"/>
        <v>1</v>
      </c>
      <c r="F505" s="63" t="s">
        <v>5</v>
      </c>
    </row>
    <row r="506" spans="1:6" ht="15.75" customHeight="1" x14ac:dyDescent="0.25">
      <c r="A506" s="19">
        <v>193</v>
      </c>
      <c r="B506" s="14" t="s">
        <v>553</v>
      </c>
      <c r="C506" s="13">
        <v>1</v>
      </c>
      <c r="D506" s="96">
        <v>0</v>
      </c>
      <c r="E506" s="102">
        <f t="shared" si="18"/>
        <v>1</v>
      </c>
      <c r="F506" s="63" t="s">
        <v>5</v>
      </c>
    </row>
    <row r="507" spans="1:6" ht="15.75" customHeight="1" x14ac:dyDescent="0.25">
      <c r="A507" s="19">
        <v>194</v>
      </c>
      <c r="B507" s="14" t="s">
        <v>554</v>
      </c>
      <c r="C507" s="13">
        <v>2</v>
      </c>
      <c r="D507" s="96">
        <v>0</v>
      </c>
      <c r="E507" s="102">
        <f t="shared" si="18"/>
        <v>2</v>
      </c>
      <c r="F507" s="63" t="s">
        <v>5</v>
      </c>
    </row>
    <row r="508" spans="1:6" ht="15.75" customHeight="1" x14ac:dyDescent="0.25">
      <c r="A508" s="19">
        <v>195</v>
      </c>
      <c r="B508" s="14" t="s">
        <v>555</v>
      </c>
      <c r="C508" s="13">
        <v>22</v>
      </c>
      <c r="D508" s="96">
        <v>0</v>
      </c>
      <c r="E508" s="102">
        <f t="shared" si="18"/>
        <v>22</v>
      </c>
      <c r="F508" s="63" t="s">
        <v>5</v>
      </c>
    </row>
    <row r="509" spans="1:6" ht="15.75" customHeight="1" x14ac:dyDescent="0.25">
      <c r="A509" s="19">
        <v>196</v>
      </c>
      <c r="B509" s="14" t="s">
        <v>556</v>
      </c>
      <c r="C509" s="13">
        <v>1</v>
      </c>
      <c r="D509" s="96">
        <v>0</v>
      </c>
      <c r="E509" s="102">
        <f t="shared" si="18"/>
        <v>1</v>
      </c>
      <c r="F509" s="63" t="s">
        <v>5</v>
      </c>
    </row>
    <row r="510" spans="1:6" ht="15.75" customHeight="1" x14ac:dyDescent="0.25">
      <c r="A510" s="19">
        <v>197</v>
      </c>
      <c r="B510" s="14" t="s">
        <v>557</v>
      </c>
      <c r="C510" s="13">
        <v>1</v>
      </c>
      <c r="D510" s="96">
        <v>0</v>
      </c>
      <c r="E510" s="102">
        <f t="shared" si="18"/>
        <v>1</v>
      </c>
      <c r="F510" s="63" t="s">
        <v>5</v>
      </c>
    </row>
    <row r="511" spans="1:6" ht="15.75" customHeight="1" x14ac:dyDescent="0.25">
      <c r="A511" s="19">
        <v>198</v>
      </c>
      <c r="B511" s="14" t="s">
        <v>558</v>
      </c>
      <c r="C511" s="13">
        <v>5</v>
      </c>
      <c r="D511" s="96">
        <v>0</v>
      </c>
      <c r="E511" s="102">
        <f t="shared" si="18"/>
        <v>5</v>
      </c>
      <c r="F511" s="63" t="s">
        <v>5</v>
      </c>
    </row>
    <row r="512" spans="1:6" ht="15.75" customHeight="1" x14ac:dyDescent="0.25">
      <c r="A512" s="19">
        <v>199</v>
      </c>
      <c r="B512" s="14" t="s">
        <v>559</v>
      </c>
      <c r="C512" s="13">
        <v>1</v>
      </c>
      <c r="D512" s="96">
        <v>0</v>
      </c>
      <c r="E512" s="102">
        <f t="shared" si="18"/>
        <v>1</v>
      </c>
      <c r="F512" s="63" t="s">
        <v>5</v>
      </c>
    </row>
    <row r="513" spans="1:6" ht="15.75" customHeight="1" x14ac:dyDescent="0.25">
      <c r="A513" s="19">
        <v>200</v>
      </c>
      <c r="B513" s="14" t="s">
        <v>560</v>
      </c>
      <c r="C513" s="13">
        <v>1</v>
      </c>
      <c r="D513" s="96">
        <v>0</v>
      </c>
      <c r="E513" s="102">
        <f t="shared" ref="E513:E527" si="19">C513*(1+D513)</f>
        <v>1</v>
      </c>
      <c r="F513" s="63" t="s">
        <v>5</v>
      </c>
    </row>
    <row r="514" spans="1:6" ht="15.75" customHeight="1" x14ac:dyDescent="0.25">
      <c r="A514" s="19">
        <v>201</v>
      </c>
      <c r="B514" s="14" t="s">
        <v>561</v>
      </c>
      <c r="C514" s="13">
        <v>1</v>
      </c>
      <c r="D514" s="96">
        <v>0</v>
      </c>
      <c r="E514" s="102">
        <f t="shared" si="19"/>
        <v>1</v>
      </c>
      <c r="F514" s="63" t="s">
        <v>5</v>
      </c>
    </row>
    <row r="515" spans="1:6" ht="15.75" customHeight="1" x14ac:dyDescent="0.25">
      <c r="A515" s="19">
        <v>202</v>
      </c>
      <c r="B515" s="14" t="s">
        <v>562</v>
      </c>
      <c r="C515" s="13">
        <v>1</v>
      </c>
      <c r="D515" s="96">
        <v>0</v>
      </c>
      <c r="E515" s="102">
        <f t="shared" si="19"/>
        <v>1</v>
      </c>
      <c r="F515" s="63" t="s">
        <v>5</v>
      </c>
    </row>
    <row r="516" spans="1:6" ht="15.75" customHeight="1" x14ac:dyDescent="0.25">
      <c r="A516" s="19">
        <v>203</v>
      </c>
      <c r="B516" s="14" t="s">
        <v>563</v>
      </c>
      <c r="C516" s="13">
        <v>1</v>
      </c>
      <c r="D516" s="96">
        <v>0</v>
      </c>
      <c r="E516" s="102">
        <f t="shared" si="19"/>
        <v>1</v>
      </c>
      <c r="F516" s="63" t="s">
        <v>5</v>
      </c>
    </row>
    <row r="517" spans="1:6" ht="15.75" customHeight="1" x14ac:dyDescent="0.25">
      <c r="A517" s="19">
        <v>204</v>
      </c>
      <c r="B517" s="14" t="s">
        <v>564</v>
      </c>
      <c r="C517" s="13">
        <v>2</v>
      </c>
      <c r="D517" s="96">
        <v>0</v>
      </c>
      <c r="E517" s="102">
        <f t="shared" si="19"/>
        <v>2</v>
      </c>
      <c r="F517" s="63" t="s">
        <v>5</v>
      </c>
    </row>
    <row r="518" spans="1:6" ht="15.75" customHeight="1" x14ac:dyDescent="0.25">
      <c r="A518" s="19">
        <v>205</v>
      </c>
      <c r="B518" s="14" t="s">
        <v>565</v>
      </c>
      <c r="C518" s="13">
        <v>1</v>
      </c>
      <c r="D518" s="96">
        <v>0</v>
      </c>
      <c r="E518" s="102">
        <f t="shared" si="19"/>
        <v>1</v>
      </c>
      <c r="F518" s="63" t="s">
        <v>5</v>
      </c>
    </row>
    <row r="519" spans="1:6" ht="15.75" customHeight="1" x14ac:dyDescent="0.25">
      <c r="A519" s="19">
        <v>206</v>
      </c>
      <c r="B519" s="14" t="s">
        <v>566</v>
      </c>
      <c r="C519" s="13">
        <v>1</v>
      </c>
      <c r="D519" s="96">
        <v>0</v>
      </c>
      <c r="E519" s="102">
        <f t="shared" si="19"/>
        <v>1</v>
      </c>
      <c r="F519" s="63" t="s">
        <v>5</v>
      </c>
    </row>
    <row r="520" spans="1:6" ht="15.75" customHeight="1" x14ac:dyDescent="0.25">
      <c r="A520" s="19">
        <v>207</v>
      </c>
      <c r="B520" s="14" t="s">
        <v>567</v>
      </c>
      <c r="C520" s="13">
        <v>1</v>
      </c>
      <c r="D520" s="96">
        <v>0</v>
      </c>
      <c r="E520" s="102">
        <f t="shared" si="19"/>
        <v>1</v>
      </c>
      <c r="F520" s="63" t="s">
        <v>5</v>
      </c>
    </row>
    <row r="521" spans="1:6" ht="15.75" customHeight="1" x14ac:dyDescent="0.25">
      <c r="A521" s="19">
        <v>208</v>
      </c>
      <c r="B521" s="14" t="s">
        <v>568</v>
      </c>
      <c r="C521" s="13">
        <v>1</v>
      </c>
      <c r="D521" s="96">
        <v>0</v>
      </c>
      <c r="E521" s="102">
        <f t="shared" si="19"/>
        <v>1</v>
      </c>
      <c r="F521" s="63" t="s">
        <v>5</v>
      </c>
    </row>
    <row r="522" spans="1:6" ht="15.75" customHeight="1" x14ac:dyDescent="0.25">
      <c r="A522" s="19">
        <v>209</v>
      </c>
      <c r="B522" s="14" t="s">
        <v>569</v>
      </c>
      <c r="C522" s="13">
        <v>1</v>
      </c>
      <c r="D522" s="96">
        <v>0</v>
      </c>
      <c r="E522" s="102">
        <f t="shared" si="19"/>
        <v>1</v>
      </c>
      <c r="F522" s="63" t="s">
        <v>5</v>
      </c>
    </row>
    <row r="523" spans="1:6" ht="15.75" customHeight="1" x14ac:dyDescent="0.25">
      <c r="A523" s="19">
        <v>210</v>
      </c>
      <c r="B523" s="14" t="s">
        <v>570</v>
      </c>
      <c r="C523" s="13">
        <v>1</v>
      </c>
      <c r="D523" s="96">
        <v>0</v>
      </c>
      <c r="E523" s="102">
        <f t="shared" si="19"/>
        <v>1</v>
      </c>
      <c r="F523" s="63" t="s">
        <v>5</v>
      </c>
    </row>
    <row r="524" spans="1:6" ht="15.75" customHeight="1" x14ac:dyDescent="0.25">
      <c r="A524" s="19">
        <v>211</v>
      </c>
      <c r="B524" s="14" t="s">
        <v>571</v>
      </c>
      <c r="C524" s="13">
        <v>1</v>
      </c>
      <c r="D524" s="96">
        <v>0</v>
      </c>
      <c r="E524" s="102">
        <f t="shared" si="19"/>
        <v>1</v>
      </c>
      <c r="F524" s="63" t="s">
        <v>5</v>
      </c>
    </row>
    <row r="525" spans="1:6" ht="15.75" customHeight="1" x14ac:dyDescent="0.25">
      <c r="A525" s="19">
        <v>212</v>
      </c>
      <c r="B525" s="14" t="s">
        <v>572</v>
      </c>
      <c r="C525" s="13">
        <v>2</v>
      </c>
      <c r="D525" s="96">
        <v>0</v>
      </c>
      <c r="E525" s="102">
        <f t="shared" si="19"/>
        <v>2</v>
      </c>
      <c r="F525" s="63" t="s">
        <v>5</v>
      </c>
    </row>
    <row r="526" spans="1:6" ht="15.75" customHeight="1" x14ac:dyDescent="0.25">
      <c r="A526" s="19">
        <v>213</v>
      </c>
      <c r="B526" s="14" t="s">
        <v>573</v>
      </c>
      <c r="C526" s="13">
        <v>1</v>
      </c>
      <c r="D526" s="96">
        <v>0</v>
      </c>
      <c r="E526" s="102">
        <f t="shared" si="19"/>
        <v>1</v>
      </c>
      <c r="F526" s="63" t="s">
        <v>5</v>
      </c>
    </row>
    <row r="527" spans="1:6" ht="15.75" customHeight="1" x14ac:dyDescent="0.25">
      <c r="A527" s="19">
        <v>214</v>
      </c>
      <c r="B527" s="14" t="s">
        <v>574</v>
      </c>
      <c r="C527" s="13">
        <v>2</v>
      </c>
      <c r="D527" s="96">
        <v>0</v>
      </c>
      <c r="E527" s="102">
        <f t="shared" si="19"/>
        <v>2</v>
      </c>
      <c r="F527" s="63" t="s">
        <v>5</v>
      </c>
    </row>
    <row r="528" spans="1:6" ht="15.75" customHeight="1" x14ac:dyDescent="0.25">
      <c r="A528" s="19">
        <v>215</v>
      </c>
      <c r="B528" s="14" t="s">
        <v>575</v>
      </c>
      <c r="C528" s="13">
        <v>1</v>
      </c>
      <c r="D528" s="96">
        <v>0</v>
      </c>
      <c r="E528" s="102">
        <f t="shared" ref="E528:E539" si="20">C528*(1+D528)</f>
        <v>1</v>
      </c>
      <c r="F528" s="63" t="s">
        <v>5</v>
      </c>
    </row>
    <row r="529" spans="1:6" ht="15.75" customHeight="1" x14ac:dyDescent="0.25">
      <c r="A529" s="19">
        <v>216</v>
      </c>
      <c r="B529" s="14" t="s">
        <v>576</v>
      </c>
      <c r="C529" s="13">
        <v>2</v>
      </c>
      <c r="D529" s="96">
        <v>0</v>
      </c>
      <c r="E529" s="102">
        <f t="shared" si="20"/>
        <v>2</v>
      </c>
      <c r="F529" s="63" t="s">
        <v>5</v>
      </c>
    </row>
    <row r="530" spans="1:6" ht="15.75" customHeight="1" x14ac:dyDescent="0.25">
      <c r="A530" s="19">
        <v>217</v>
      </c>
      <c r="B530" s="14" t="s">
        <v>577</v>
      </c>
      <c r="C530" s="13">
        <v>1</v>
      </c>
      <c r="D530" s="96">
        <v>0</v>
      </c>
      <c r="E530" s="102">
        <f t="shared" si="20"/>
        <v>1</v>
      </c>
      <c r="F530" s="63" t="s">
        <v>5</v>
      </c>
    </row>
    <row r="531" spans="1:6" ht="15.75" customHeight="1" x14ac:dyDescent="0.25">
      <c r="A531" s="19">
        <v>218</v>
      </c>
      <c r="B531" s="14" t="s">
        <v>578</v>
      </c>
      <c r="C531" s="13">
        <v>1</v>
      </c>
      <c r="D531" s="96">
        <v>0</v>
      </c>
      <c r="E531" s="102">
        <f t="shared" si="20"/>
        <v>1</v>
      </c>
      <c r="F531" s="63" t="s">
        <v>5</v>
      </c>
    </row>
    <row r="532" spans="1:6" ht="15.75" customHeight="1" x14ac:dyDescent="0.25">
      <c r="A532" s="19">
        <v>219</v>
      </c>
      <c r="B532" s="14" t="s">
        <v>579</v>
      </c>
      <c r="C532" s="13">
        <v>1</v>
      </c>
      <c r="D532" s="96">
        <v>0</v>
      </c>
      <c r="E532" s="102">
        <f t="shared" si="20"/>
        <v>1</v>
      </c>
      <c r="F532" s="63" t="s">
        <v>5</v>
      </c>
    </row>
    <row r="533" spans="1:6" ht="15.75" customHeight="1" x14ac:dyDescent="0.25">
      <c r="A533" s="19">
        <v>220</v>
      </c>
      <c r="B533" s="14" t="s">
        <v>580</v>
      </c>
      <c r="C533" s="13">
        <v>1</v>
      </c>
      <c r="D533" s="96">
        <v>0</v>
      </c>
      <c r="E533" s="102">
        <f t="shared" si="20"/>
        <v>1</v>
      </c>
      <c r="F533" s="63" t="s">
        <v>5</v>
      </c>
    </row>
    <row r="534" spans="1:6" ht="15.75" customHeight="1" x14ac:dyDescent="0.25">
      <c r="A534" s="19">
        <v>221</v>
      </c>
      <c r="B534" s="14" t="s">
        <v>581</v>
      </c>
      <c r="C534" s="13">
        <v>1</v>
      </c>
      <c r="D534" s="96">
        <v>0</v>
      </c>
      <c r="E534" s="102">
        <f t="shared" si="20"/>
        <v>1</v>
      </c>
      <c r="F534" s="63" t="s">
        <v>5</v>
      </c>
    </row>
    <row r="535" spans="1:6" ht="15.75" customHeight="1" x14ac:dyDescent="0.25">
      <c r="A535" s="19">
        <v>222</v>
      </c>
      <c r="B535" s="14" t="s">
        <v>582</v>
      </c>
      <c r="C535" s="13">
        <v>1</v>
      </c>
      <c r="D535" s="96">
        <v>0</v>
      </c>
      <c r="E535" s="102">
        <f t="shared" si="20"/>
        <v>1</v>
      </c>
      <c r="F535" s="63" t="s">
        <v>5</v>
      </c>
    </row>
    <row r="536" spans="1:6" ht="15.75" customHeight="1" x14ac:dyDescent="0.25">
      <c r="A536" s="19">
        <v>223</v>
      </c>
      <c r="B536" s="14" t="s">
        <v>583</v>
      </c>
      <c r="C536" s="13">
        <v>1</v>
      </c>
      <c r="D536" s="96">
        <v>0</v>
      </c>
      <c r="E536" s="102">
        <f t="shared" si="20"/>
        <v>1</v>
      </c>
      <c r="F536" s="63" t="s">
        <v>5</v>
      </c>
    </row>
    <row r="537" spans="1:6" ht="15.75" customHeight="1" x14ac:dyDescent="0.25">
      <c r="A537" s="19">
        <v>224</v>
      </c>
      <c r="B537" s="14" t="s">
        <v>584</v>
      </c>
      <c r="C537" s="13">
        <v>2</v>
      </c>
      <c r="D537" s="96">
        <v>0</v>
      </c>
      <c r="E537" s="102">
        <f t="shared" si="20"/>
        <v>2</v>
      </c>
      <c r="F537" s="63" t="s">
        <v>5</v>
      </c>
    </row>
    <row r="538" spans="1:6" ht="15.75" customHeight="1" x14ac:dyDescent="0.25">
      <c r="A538" s="19">
        <v>225</v>
      </c>
      <c r="B538" s="14" t="s">
        <v>585</v>
      </c>
      <c r="C538" s="13">
        <v>1</v>
      </c>
      <c r="D538" s="96">
        <v>0</v>
      </c>
      <c r="E538" s="102">
        <f t="shared" si="20"/>
        <v>1</v>
      </c>
      <c r="F538" s="63" t="s">
        <v>5</v>
      </c>
    </row>
    <row r="539" spans="1:6" ht="15.75" customHeight="1" x14ac:dyDescent="0.25">
      <c r="A539" s="19">
        <v>226</v>
      </c>
      <c r="B539" s="14" t="s">
        <v>586</v>
      </c>
      <c r="C539" s="13">
        <v>6</v>
      </c>
      <c r="D539" s="96">
        <v>0</v>
      </c>
      <c r="E539" s="102">
        <f t="shared" si="20"/>
        <v>6</v>
      </c>
      <c r="F539" s="63" t="s">
        <v>5</v>
      </c>
    </row>
    <row r="540" spans="1:6" ht="15.75" customHeight="1" thickBot="1" x14ac:dyDescent="0.3">
      <c r="A540" s="19"/>
      <c r="B540" s="14"/>
      <c r="C540" s="13"/>
      <c r="D540" s="96"/>
      <c r="E540" s="102"/>
      <c r="F540" s="63"/>
    </row>
    <row r="541" spans="1:6" ht="15.75" customHeight="1" thickBot="1" x14ac:dyDescent="0.3">
      <c r="A541" s="145" t="s">
        <v>587</v>
      </c>
      <c r="B541" s="146"/>
      <c r="C541" s="108"/>
      <c r="D541" s="96"/>
      <c r="E541" s="102"/>
      <c r="F541" s="63"/>
    </row>
    <row r="542" spans="1:6" ht="15.75" customHeight="1" x14ac:dyDescent="0.25">
      <c r="A542" s="19">
        <v>1</v>
      </c>
      <c r="B542" s="14" t="s">
        <v>588</v>
      </c>
      <c r="C542" s="13">
        <v>1</v>
      </c>
      <c r="D542" s="96">
        <v>0</v>
      </c>
      <c r="E542" s="102">
        <f t="shared" ref="E542:E605" si="21">C542*(1+D542)</f>
        <v>1</v>
      </c>
      <c r="F542" s="63" t="s">
        <v>5</v>
      </c>
    </row>
    <row r="543" spans="1:6" ht="15.75" customHeight="1" x14ac:dyDescent="0.25">
      <c r="A543" s="19">
        <v>2</v>
      </c>
      <c r="B543" s="14" t="s">
        <v>589</v>
      </c>
      <c r="C543" s="13">
        <v>1</v>
      </c>
      <c r="D543" s="96">
        <v>0</v>
      </c>
      <c r="E543" s="102">
        <f t="shared" si="21"/>
        <v>1</v>
      </c>
      <c r="F543" s="63" t="s">
        <v>5</v>
      </c>
    </row>
    <row r="544" spans="1:6" ht="15.75" customHeight="1" x14ac:dyDescent="0.25">
      <c r="A544" s="19">
        <v>3</v>
      </c>
      <c r="B544" s="14" t="s">
        <v>590</v>
      </c>
      <c r="C544" s="13">
        <v>1</v>
      </c>
      <c r="D544" s="96">
        <v>0</v>
      </c>
      <c r="E544" s="102">
        <f t="shared" si="21"/>
        <v>1</v>
      </c>
      <c r="F544" s="63" t="s">
        <v>5</v>
      </c>
    </row>
    <row r="545" spans="1:6" ht="15.75" customHeight="1" x14ac:dyDescent="0.25">
      <c r="A545" s="19">
        <v>4</v>
      </c>
      <c r="B545" s="14" t="s">
        <v>591</v>
      </c>
      <c r="C545" s="13">
        <v>1</v>
      </c>
      <c r="D545" s="96">
        <v>0</v>
      </c>
      <c r="E545" s="102">
        <f t="shared" si="21"/>
        <v>1</v>
      </c>
      <c r="F545" s="63" t="s">
        <v>5</v>
      </c>
    </row>
    <row r="546" spans="1:6" ht="15.75" customHeight="1" x14ac:dyDescent="0.25">
      <c r="A546" s="19">
        <v>5</v>
      </c>
      <c r="B546" s="14" t="s">
        <v>592</v>
      </c>
      <c r="C546" s="13">
        <v>1</v>
      </c>
      <c r="D546" s="96">
        <v>0</v>
      </c>
      <c r="E546" s="102">
        <f t="shared" si="21"/>
        <v>1</v>
      </c>
      <c r="F546" s="63" t="s">
        <v>5</v>
      </c>
    </row>
    <row r="547" spans="1:6" ht="15.75" customHeight="1" x14ac:dyDescent="0.25">
      <c r="A547" s="19">
        <v>6</v>
      </c>
      <c r="B547" s="14" t="s">
        <v>593</v>
      </c>
      <c r="C547" s="13">
        <v>1</v>
      </c>
      <c r="D547" s="96">
        <v>0</v>
      </c>
      <c r="E547" s="102">
        <f t="shared" si="21"/>
        <v>1</v>
      </c>
      <c r="F547" s="63" t="s">
        <v>5</v>
      </c>
    </row>
    <row r="548" spans="1:6" ht="15.75" customHeight="1" x14ac:dyDescent="0.25">
      <c r="A548" s="19">
        <v>7</v>
      </c>
      <c r="B548" s="14" t="s">
        <v>594</v>
      </c>
      <c r="C548" s="13">
        <v>2</v>
      </c>
      <c r="D548" s="96">
        <v>0</v>
      </c>
      <c r="E548" s="102">
        <f t="shared" si="21"/>
        <v>2</v>
      </c>
      <c r="F548" s="63" t="s">
        <v>5</v>
      </c>
    </row>
    <row r="549" spans="1:6" ht="15.75" customHeight="1" x14ac:dyDescent="0.25">
      <c r="A549" s="19">
        <v>8</v>
      </c>
      <c r="B549" s="14" t="s">
        <v>595</v>
      </c>
      <c r="C549" s="13">
        <v>1</v>
      </c>
      <c r="D549" s="96">
        <v>0</v>
      </c>
      <c r="E549" s="102">
        <f t="shared" si="21"/>
        <v>1</v>
      </c>
      <c r="F549" s="63" t="s">
        <v>5</v>
      </c>
    </row>
    <row r="550" spans="1:6" ht="15.75" customHeight="1" x14ac:dyDescent="0.25">
      <c r="A550" s="19">
        <v>9</v>
      </c>
      <c r="B550" s="14" t="s">
        <v>596</v>
      </c>
      <c r="C550" s="13">
        <v>1</v>
      </c>
      <c r="D550" s="96">
        <v>0</v>
      </c>
      <c r="E550" s="102">
        <f t="shared" si="21"/>
        <v>1</v>
      </c>
      <c r="F550" s="63" t="s">
        <v>5</v>
      </c>
    </row>
    <row r="551" spans="1:6" ht="15.75" customHeight="1" x14ac:dyDescent="0.25">
      <c r="A551" s="19">
        <v>10</v>
      </c>
      <c r="B551" s="14" t="s">
        <v>597</v>
      </c>
      <c r="C551" s="13">
        <v>1</v>
      </c>
      <c r="D551" s="96">
        <v>0</v>
      </c>
      <c r="E551" s="102">
        <f t="shared" si="21"/>
        <v>1</v>
      </c>
      <c r="F551" s="63" t="s">
        <v>5</v>
      </c>
    </row>
    <row r="552" spans="1:6" ht="15.75" customHeight="1" x14ac:dyDescent="0.25">
      <c r="A552" s="19">
        <v>11</v>
      </c>
      <c r="B552" s="14" t="s">
        <v>598</v>
      </c>
      <c r="C552" s="13">
        <v>3</v>
      </c>
      <c r="D552" s="96">
        <v>0</v>
      </c>
      <c r="E552" s="102">
        <f t="shared" si="21"/>
        <v>3</v>
      </c>
      <c r="F552" s="63" t="s">
        <v>5</v>
      </c>
    </row>
    <row r="553" spans="1:6" ht="15.75" customHeight="1" x14ac:dyDescent="0.25">
      <c r="A553" s="19">
        <v>12</v>
      </c>
      <c r="B553" s="14" t="s">
        <v>599</v>
      </c>
      <c r="C553" s="13">
        <v>1</v>
      </c>
      <c r="D553" s="96">
        <v>0</v>
      </c>
      <c r="E553" s="102">
        <f t="shared" si="21"/>
        <v>1</v>
      </c>
      <c r="F553" s="63" t="s">
        <v>5</v>
      </c>
    </row>
    <row r="554" spans="1:6" ht="15.75" customHeight="1" x14ac:dyDescent="0.25">
      <c r="A554" s="19">
        <v>13</v>
      </c>
      <c r="B554" s="14" t="s">
        <v>600</v>
      </c>
      <c r="C554" s="13">
        <v>1</v>
      </c>
      <c r="D554" s="96">
        <v>0</v>
      </c>
      <c r="E554" s="102">
        <f t="shared" si="21"/>
        <v>1</v>
      </c>
      <c r="F554" s="63" t="s">
        <v>5</v>
      </c>
    </row>
    <row r="555" spans="1:6" ht="15.75" customHeight="1" x14ac:dyDescent="0.25">
      <c r="A555" s="19">
        <v>14</v>
      </c>
      <c r="B555" s="14" t="s">
        <v>601</v>
      </c>
      <c r="C555" s="13">
        <v>1</v>
      </c>
      <c r="D555" s="96">
        <v>0</v>
      </c>
      <c r="E555" s="102">
        <f t="shared" si="21"/>
        <v>1</v>
      </c>
      <c r="F555" s="63" t="s">
        <v>5</v>
      </c>
    </row>
    <row r="556" spans="1:6" ht="15.75" customHeight="1" x14ac:dyDescent="0.25">
      <c r="A556" s="19">
        <v>15</v>
      </c>
      <c r="B556" s="14" t="s">
        <v>602</v>
      </c>
      <c r="C556" s="13">
        <v>2</v>
      </c>
      <c r="D556" s="96">
        <v>0</v>
      </c>
      <c r="E556" s="102">
        <f t="shared" si="21"/>
        <v>2</v>
      </c>
      <c r="F556" s="63" t="s">
        <v>5</v>
      </c>
    </row>
    <row r="557" spans="1:6" ht="15.75" customHeight="1" x14ac:dyDescent="0.25">
      <c r="A557" s="19">
        <v>16</v>
      </c>
      <c r="B557" s="14" t="s">
        <v>603</v>
      </c>
      <c r="C557" s="13">
        <v>2</v>
      </c>
      <c r="D557" s="96">
        <v>0</v>
      </c>
      <c r="E557" s="102">
        <f t="shared" si="21"/>
        <v>2</v>
      </c>
      <c r="F557" s="63" t="s">
        <v>5</v>
      </c>
    </row>
    <row r="558" spans="1:6" ht="15.75" customHeight="1" x14ac:dyDescent="0.25">
      <c r="A558" s="19">
        <v>17</v>
      </c>
      <c r="B558" s="14" t="s">
        <v>604</v>
      </c>
      <c r="C558" s="13">
        <v>5</v>
      </c>
      <c r="D558" s="96">
        <v>0</v>
      </c>
      <c r="E558" s="102">
        <f t="shared" si="21"/>
        <v>5</v>
      </c>
      <c r="F558" s="63" t="s">
        <v>5</v>
      </c>
    </row>
    <row r="559" spans="1:6" ht="15.75" customHeight="1" x14ac:dyDescent="0.25">
      <c r="A559" s="19">
        <v>18</v>
      </c>
      <c r="B559" s="14" t="s">
        <v>605</v>
      </c>
      <c r="C559" s="13">
        <v>1</v>
      </c>
      <c r="D559" s="96">
        <v>0</v>
      </c>
      <c r="E559" s="102">
        <f t="shared" si="21"/>
        <v>1</v>
      </c>
      <c r="F559" s="63" t="s">
        <v>5</v>
      </c>
    </row>
    <row r="560" spans="1:6" ht="15.75" customHeight="1" x14ac:dyDescent="0.25">
      <c r="A560" s="19">
        <v>19</v>
      </c>
      <c r="B560" s="14" t="s">
        <v>606</v>
      </c>
      <c r="C560" s="13">
        <v>1</v>
      </c>
      <c r="D560" s="96">
        <v>0</v>
      </c>
      <c r="E560" s="102">
        <f t="shared" si="21"/>
        <v>1</v>
      </c>
      <c r="F560" s="63" t="s">
        <v>5</v>
      </c>
    </row>
    <row r="561" spans="1:6" ht="15.75" customHeight="1" x14ac:dyDescent="0.25">
      <c r="A561" s="19">
        <v>20</v>
      </c>
      <c r="B561" s="14" t="s">
        <v>607</v>
      </c>
      <c r="C561" s="13">
        <v>2</v>
      </c>
      <c r="D561" s="96">
        <v>0</v>
      </c>
      <c r="E561" s="102">
        <f t="shared" si="21"/>
        <v>2</v>
      </c>
      <c r="F561" s="63" t="s">
        <v>5</v>
      </c>
    </row>
    <row r="562" spans="1:6" ht="15.75" customHeight="1" x14ac:dyDescent="0.25">
      <c r="A562" s="19">
        <v>21</v>
      </c>
      <c r="B562" s="14" t="s">
        <v>608</v>
      </c>
      <c r="C562" s="13">
        <v>1</v>
      </c>
      <c r="D562" s="96">
        <v>0</v>
      </c>
      <c r="E562" s="102">
        <f t="shared" si="21"/>
        <v>1</v>
      </c>
      <c r="F562" s="63" t="s">
        <v>5</v>
      </c>
    </row>
    <row r="563" spans="1:6" ht="15.75" customHeight="1" x14ac:dyDescent="0.25">
      <c r="A563" s="19">
        <v>22</v>
      </c>
      <c r="B563" s="14" t="s">
        <v>609</v>
      </c>
      <c r="C563" s="13">
        <v>1</v>
      </c>
      <c r="D563" s="96">
        <v>0</v>
      </c>
      <c r="E563" s="102">
        <f t="shared" si="21"/>
        <v>1</v>
      </c>
      <c r="F563" s="63" t="s">
        <v>5</v>
      </c>
    </row>
    <row r="564" spans="1:6" ht="15.75" customHeight="1" x14ac:dyDescent="0.25">
      <c r="A564" s="19">
        <v>23</v>
      </c>
      <c r="B564" s="14" t="s">
        <v>610</v>
      </c>
      <c r="C564" s="13">
        <v>1</v>
      </c>
      <c r="D564" s="96">
        <v>0</v>
      </c>
      <c r="E564" s="102">
        <f t="shared" si="21"/>
        <v>1</v>
      </c>
      <c r="F564" s="63" t="s">
        <v>5</v>
      </c>
    </row>
    <row r="565" spans="1:6" ht="15.75" customHeight="1" x14ac:dyDescent="0.25">
      <c r="A565" s="19">
        <v>24</v>
      </c>
      <c r="B565" s="14" t="s">
        <v>611</v>
      </c>
      <c r="C565" s="13">
        <v>1</v>
      </c>
      <c r="D565" s="96">
        <v>0</v>
      </c>
      <c r="E565" s="102">
        <f t="shared" si="21"/>
        <v>1</v>
      </c>
      <c r="F565" s="63" t="s">
        <v>5</v>
      </c>
    </row>
    <row r="566" spans="1:6" ht="15.75" customHeight="1" x14ac:dyDescent="0.25">
      <c r="A566" s="19">
        <v>25</v>
      </c>
      <c r="B566" s="14" t="s">
        <v>612</v>
      </c>
      <c r="C566" s="13">
        <v>1</v>
      </c>
      <c r="D566" s="96">
        <v>0</v>
      </c>
      <c r="E566" s="102">
        <f t="shared" si="21"/>
        <v>1</v>
      </c>
      <c r="F566" s="63" t="s">
        <v>5</v>
      </c>
    </row>
    <row r="567" spans="1:6" ht="15.75" customHeight="1" x14ac:dyDescent="0.25">
      <c r="A567" s="19">
        <v>26</v>
      </c>
      <c r="B567" s="14" t="s">
        <v>613</v>
      </c>
      <c r="C567" s="13">
        <v>1</v>
      </c>
      <c r="D567" s="96">
        <v>0</v>
      </c>
      <c r="E567" s="102">
        <f t="shared" si="21"/>
        <v>1</v>
      </c>
      <c r="F567" s="63" t="s">
        <v>5</v>
      </c>
    </row>
    <row r="568" spans="1:6" ht="15.75" customHeight="1" x14ac:dyDescent="0.25">
      <c r="A568" s="19">
        <v>27</v>
      </c>
      <c r="B568" s="14" t="s">
        <v>614</v>
      </c>
      <c r="C568" s="13">
        <v>5</v>
      </c>
      <c r="D568" s="96">
        <v>0</v>
      </c>
      <c r="E568" s="102">
        <f t="shared" si="21"/>
        <v>5</v>
      </c>
      <c r="F568" s="63" t="s">
        <v>5</v>
      </c>
    </row>
    <row r="569" spans="1:6" ht="15.75" customHeight="1" x14ac:dyDescent="0.25">
      <c r="A569" s="19">
        <v>28</v>
      </c>
      <c r="B569" s="14" t="s">
        <v>615</v>
      </c>
      <c r="C569" s="13">
        <v>1</v>
      </c>
      <c r="D569" s="96">
        <v>0</v>
      </c>
      <c r="E569" s="102">
        <f t="shared" si="21"/>
        <v>1</v>
      </c>
      <c r="F569" s="63" t="s">
        <v>5</v>
      </c>
    </row>
    <row r="570" spans="1:6" ht="15.75" customHeight="1" x14ac:dyDescent="0.25">
      <c r="A570" s="19">
        <v>29</v>
      </c>
      <c r="B570" s="14" t="s">
        <v>616</v>
      </c>
      <c r="C570" s="13">
        <v>1</v>
      </c>
      <c r="D570" s="96">
        <v>0</v>
      </c>
      <c r="E570" s="102">
        <f t="shared" si="21"/>
        <v>1</v>
      </c>
      <c r="F570" s="63" t="s">
        <v>5</v>
      </c>
    </row>
    <row r="571" spans="1:6" ht="15.75" customHeight="1" x14ac:dyDescent="0.25">
      <c r="A571" s="19">
        <v>30</v>
      </c>
      <c r="B571" s="14" t="s">
        <v>617</v>
      </c>
      <c r="C571" s="13">
        <v>2</v>
      </c>
      <c r="D571" s="96">
        <v>0</v>
      </c>
      <c r="E571" s="102">
        <f t="shared" si="21"/>
        <v>2</v>
      </c>
      <c r="F571" s="63" t="s">
        <v>5</v>
      </c>
    </row>
    <row r="572" spans="1:6" ht="15.75" customHeight="1" x14ac:dyDescent="0.25">
      <c r="A572" s="19">
        <v>31</v>
      </c>
      <c r="B572" s="14" t="s">
        <v>618</v>
      </c>
      <c r="C572" s="13">
        <v>1</v>
      </c>
      <c r="D572" s="96">
        <v>0</v>
      </c>
      <c r="E572" s="102">
        <f t="shared" si="21"/>
        <v>1</v>
      </c>
      <c r="F572" s="63" t="s">
        <v>5</v>
      </c>
    </row>
    <row r="573" spans="1:6" ht="15.75" customHeight="1" x14ac:dyDescent="0.25">
      <c r="A573" s="19">
        <v>32</v>
      </c>
      <c r="B573" s="14" t="s">
        <v>619</v>
      </c>
      <c r="C573" s="13">
        <v>1</v>
      </c>
      <c r="D573" s="96">
        <v>0</v>
      </c>
      <c r="E573" s="102">
        <f t="shared" si="21"/>
        <v>1</v>
      </c>
      <c r="F573" s="63" t="s">
        <v>5</v>
      </c>
    </row>
    <row r="574" spans="1:6" ht="15.75" customHeight="1" x14ac:dyDescent="0.25">
      <c r="A574" s="19">
        <v>33</v>
      </c>
      <c r="B574" s="14" t="s">
        <v>620</v>
      </c>
      <c r="C574" s="13">
        <v>1</v>
      </c>
      <c r="D574" s="96">
        <v>0</v>
      </c>
      <c r="E574" s="102">
        <f t="shared" si="21"/>
        <v>1</v>
      </c>
      <c r="F574" s="63" t="s">
        <v>5</v>
      </c>
    </row>
    <row r="575" spans="1:6" ht="15.75" customHeight="1" x14ac:dyDescent="0.25">
      <c r="A575" s="19">
        <v>34</v>
      </c>
      <c r="B575" s="14" t="s">
        <v>621</v>
      </c>
      <c r="C575" s="13">
        <v>2</v>
      </c>
      <c r="D575" s="96">
        <v>0</v>
      </c>
      <c r="E575" s="102">
        <f t="shared" si="21"/>
        <v>2</v>
      </c>
      <c r="F575" s="63" t="s">
        <v>5</v>
      </c>
    </row>
    <row r="576" spans="1:6" ht="15.75" customHeight="1" x14ac:dyDescent="0.25">
      <c r="A576" s="19">
        <v>35</v>
      </c>
      <c r="B576" s="14" t="s">
        <v>622</v>
      </c>
      <c r="C576" s="13">
        <v>1</v>
      </c>
      <c r="D576" s="96">
        <v>0</v>
      </c>
      <c r="E576" s="102">
        <f t="shared" si="21"/>
        <v>1</v>
      </c>
      <c r="F576" s="63" t="s">
        <v>5</v>
      </c>
    </row>
    <row r="577" spans="1:6" ht="15.75" customHeight="1" x14ac:dyDescent="0.25">
      <c r="A577" s="19">
        <v>36</v>
      </c>
      <c r="B577" s="14" t="s">
        <v>623</v>
      </c>
      <c r="C577" s="13">
        <v>6</v>
      </c>
      <c r="D577" s="96">
        <v>0</v>
      </c>
      <c r="E577" s="102">
        <f t="shared" si="21"/>
        <v>6</v>
      </c>
      <c r="F577" s="63" t="s">
        <v>5</v>
      </c>
    </row>
    <row r="578" spans="1:6" ht="15.75" customHeight="1" x14ac:dyDescent="0.25">
      <c r="A578" s="19">
        <v>37</v>
      </c>
      <c r="B578" s="14" t="s">
        <v>624</v>
      </c>
      <c r="C578" s="13">
        <v>2</v>
      </c>
      <c r="D578" s="96">
        <v>0</v>
      </c>
      <c r="E578" s="102">
        <f t="shared" si="21"/>
        <v>2</v>
      </c>
      <c r="F578" s="63" t="s">
        <v>5</v>
      </c>
    </row>
    <row r="579" spans="1:6" ht="15.75" customHeight="1" x14ac:dyDescent="0.25">
      <c r="A579" s="19">
        <v>38</v>
      </c>
      <c r="B579" s="14" t="s">
        <v>625</v>
      </c>
      <c r="C579" s="13">
        <v>4</v>
      </c>
      <c r="D579" s="96">
        <v>0</v>
      </c>
      <c r="E579" s="102">
        <f t="shared" si="21"/>
        <v>4</v>
      </c>
      <c r="F579" s="63" t="s">
        <v>5</v>
      </c>
    </row>
    <row r="580" spans="1:6" ht="15.75" customHeight="1" x14ac:dyDescent="0.25">
      <c r="A580" s="19">
        <v>39</v>
      </c>
      <c r="B580" s="14" t="s">
        <v>626</v>
      </c>
      <c r="C580" s="13">
        <v>1</v>
      </c>
      <c r="D580" s="96">
        <v>0</v>
      </c>
      <c r="E580" s="102">
        <f t="shared" si="21"/>
        <v>1</v>
      </c>
      <c r="F580" s="63" t="s">
        <v>5</v>
      </c>
    </row>
    <row r="581" spans="1:6" ht="15.75" customHeight="1" x14ac:dyDescent="0.25">
      <c r="A581" s="19">
        <v>40</v>
      </c>
      <c r="B581" s="14" t="s">
        <v>627</v>
      </c>
      <c r="C581" s="13">
        <v>2</v>
      </c>
      <c r="D581" s="96">
        <v>0</v>
      </c>
      <c r="E581" s="102">
        <f t="shared" si="21"/>
        <v>2</v>
      </c>
      <c r="F581" s="63" t="s">
        <v>5</v>
      </c>
    </row>
    <row r="582" spans="1:6" ht="15.75" customHeight="1" x14ac:dyDescent="0.25">
      <c r="A582" s="19">
        <v>41</v>
      </c>
      <c r="B582" s="14" t="s">
        <v>628</v>
      </c>
      <c r="C582" s="13">
        <v>1</v>
      </c>
      <c r="D582" s="96">
        <v>0</v>
      </c>
      <c r="E582" s="102">
        <f t="shared" si="21"/>
        <v>1</v>
      </c>
      <c r="F582" s="63" t="s">
        <v>5</v>
      </c>
    </row>
    <row r="583" spans="1:6" ht="15.75" customHeight="1" x14ac:dyDescent="0.25">
      <c r="A583" s="19">
        <v>42</v>
      </c>
      <c r="B583" s="14" t="s">
        <v>629</v>
      </c>
      <c r="C583" s="13">
        <v>5</v>
      </c>
      <c r="D583" s="96">
        <v>0</v>
      </c>
      <c r="E583" s="102">
        <f t="shared" si="21"/>
        <v>5</v>
      </c>
      <c r="F583" s="63" t="s">
        <v>5</v>
      </c>
    </row>
    <row r="584" spans="1:6" ht="15.75" customHeight="1" x14ac:dyDescent="0.25">
      <c r="A584" s="19">
        <v>43</v>
      </c>
      <c r="B584" s="14" t="s">
        <v>630</v>
      </c>
      <c r="C584" s="13">
        <v>1</v>
      </c>
      <c r="D584" s="96">
        <v>0</v>
      </c>
      <c r="E584" s="102">
        <f t="shared" si="21"/>
        <v>1</v>
      </c>
      <c r="F584" s="63" t="s">
        <v>5</v>
      </c>
    </row>
    <row r="585" spans="1:6" ht="15.75" customHeight="1" x14ac:dyDescent="0.25">
      <c r="A585" s="19">
        <v>44</v>
      </c>
      <c r="B585" s="14" t="s">
        <v>631</v>
      </c>
      <c r="C585" s="13">
        <v>1</v>
      </c>
      <c r="D585" s="96">
        <v>0</v>
      </c>
      <c r="E585" s="102">
        <f t="shared" si="21"/>
        <v>1</v>
      </c>
      <c r="F585" s="63" t="s">
        <v>5</v>
      </c>
    </row>
    <row r="586" spans="1:6" ht="15.75" customHeight="1" x14ac:dyDescent="0.25">
      <c r="A586" s="19">
        <v>45</v>
      </c>
      <c r="B586" s="14" t="s">
        <v>632</v>
      </c>
      <c r="C586" s="13">
        <v>1</v>
      </c>
      <c r="D586" s="96">
        <v>0</v>
      </c>
      <c r="E586" s="102">
        <f t="shared" si="21"/>
        <v>1</v>
      </c>
      <c r="F586" s="63" t="s">
        <v>5</v>
      </c>
    </row>
    <row r="587" spans="1:6" ht="15.75" customHeight="1" x14ac:dyDescent="0.25">
      <c r="A587" s="19">
        <v>46</v>
      </c>
      <c r="B587" s="14" t="s">
        <v>633</v>
      </c>
      <c r="C587" s="13">
        <v>3</v>
      </c>
      <c r="D587" s="96">
        <v>0</v>
      </c>
      <c r="E587" s="102">
        <f t="shared" si="21"/>
        <v>3</v>
      </c>
      <c r="F587" s="63" t="s">
        <v>5</v>
      </c>
    </row>
    <row r="588" spans="1:6" ht="15.75" customHeight="1" x14ac:dyDescent="0.25">
      <c r="A588" s="19">
        <v>47</v>
      </c>
      <c r="B588" s="14" t="s">
        <v>634</v>
      </c>
      <c r="C588" s="13">
        <v>1</v>
      </c>
      <c r="D588" s="96">
        <v>0</v>
      </c>
      <c r="E588" s="102">
        <f t="shared" si="21"/>
        <v>1</v>
      </c>
      <c r="F588" s="63" t="s">
        <v>5</v>
      </c>
    </row>
    <row r="589" spans="1:6" ht="15.75" customHeight="1" x14ac:dyDescent="0.25">
      <c r="A589" s="19">
        <v>48</v>
      </c>
      <c r="B589" s="14" t="s">
        <v>635</v>
      </c>
      <c r="C589" s="13">
        <v>1</v>
      </c>
      <c r="D589" s="96">
        <v>0</v>
      </c>
      <c r="E589" s="102">
        <f t="shared" si="21"/>
        <v>1</v>
      </c>
      <c r="F589" s="63" t="s">
        <v>5</v>
      </c>
    </row>
    <row r="590" spans="1:6" ht="15.75" customHeight="1" x14ac:dyDescent="0.25">
      <c r="A590" s="19">
        <v>49</v>
      </c>
      <c r="B590" s="14" t="s">
        <v>636</v>
      </c>
      <c r="C590" s="13">
        <v>1</v>
      </c>
      <c r="D590" s="96">
        <v>0</v>
      </c>
      <c r="E590" s="102">
        <f t="shared" si="21"/>
        <v>1</v>
      </c>
      <c r="F590" s="63" t="s">
        <v>5</v>
      </c>
    </row>
    <row r="591" spans="1:6" ht="15.75" customHeight="1" x14ac:dyDescent="0.25">
      <c r="A591" s="19">
        <v>50</v>
      </c>
      <c r="B591" s="14" t="s">
        <v>637</v>
      </c>
      <c r="C591" s="13">
        <v>2</v>
      </c>
      <c r="D591" s="96">
        <v>0</v>
      </c>
      <c r="E591" s="102">
        <f t="shared" si="21"/>
        <v>2</v>
      </c>
      <c r="F591" s="63" t="s">
        <v>5</v>
      </c>
    </row>
    <row r="592" spans="1:6" ht="15.75" customHeight="1" x14ac:dyDescent="0.25">
      <c r="A592" s="19">
        <v>51</v>
      </c>
      <c r="B592" s="14" t="s">
        <v>638</v>
      </c>
      <c r="C592" s="13">
        <v>1</v>
      </c>
      <c r="D592" s="96">
        <v>0</v>
      </c>
      <c r="E592" s="102">
        <f t="shared" si="21"/>
        <v>1</v>
      </c>
      <c r="F592" s="63" t="s">
        <v>5</v>
      </c>
    </row>
    <row r="593" spans="1:6" ht="15.75" customHeight="1" x14ac:dyDescent="0.25">
      <c r="A593" s="19">
        <v>52</v>
      </c>
      <c r="B593" s="14" t="s">
        <v>639</v>
      </c>
      <c r="C593" s="13">
        <v>1</v>
      </c>
      <c r="D593" s="96">
        <v>0</v>
      </c>
      <c r="E593" s="102">
        <f t="shared" si="21"/>
        <v>1</v>
      </c>
      <c r="F593" s="63" t="s">
        <v>5</v>
      </c>
    </row>
    <row r="594" spans="1:6" ht="15.75" customHeight="1" x14ac:dyDescent="0.25">
      <c r="A594" s="19">
        <v>53</v>
      </c>
      <c r="B594" s="14" t="s">
        <v>640</v>
      </c>
      <c r="C594" s="13">
        <v>1</v>
      </c>
      <c r="D594" s="96">
        <v>0</v>
      </c>
      <c r="E594" s="102">
        <f t="shared" si="21"/>
        <v>1</v>
      </c>
      <c r="F594" s="63" t="s">
        <v>5</v>
      </c>
    </row>
    <row r="595" spans="1:6" ht="15.75" customHeight="1" x14ac:dyDescent="0.25">
      <c r="A595" s="19">
        <v>54</v>
      </c>
      <c r="B595" s="14" t="s">
        <v>641</v>
      </c>
      <c r="C595" s="13">
        <v>1</v>
      </c>
      <c r="D595" s="96">
        <v>0</v>
      </c>
      <c r="E595" s="102">
        <f t="shared" si="21"/>
        <v>1</v>
      </c>
      <c r="F595" s="63" t="s">
        <v>5</v>
      </c>
    </row>
    <row r="596" spans="1:6" ht="15.75" customHeight="1" x14ac:dyDescent="0.25">
      <c r="A596" s="19">
        <v>55</v>
      </c>
      <c r="B596" s="14" t="s">
        <v>642</v>
      </c>
      <c r="C596" s="13">
        <v>1</v>
      </c>
      <c r="D596" s="96">
        <v>0</v>
      </c>
      <c r="E596" s="102">
        <f t="shared" si="21"/>
        <v>1</v>
      </c>
      <c r="F596" s="63" t="s">
        <v>5</v>
      </c>
    </row>
    <row r="597" spans="1:6" ht="15.75" customHeight="1" x14ac:dyDescent="0.25">
      <c r="A597" s="19">
        <v>56</v>
      </c>
      <c r="B597" s="14" t="s">
        <v>643</v>
      </c>
      <c r="C597" s="13">
        <v>1</v>
      </c>
      <c r="D597" s="96">
        <v>0</v>
      </c>
      <c r="E597" s="102">
        <f t="shared" si="21"/>
        <v>1</v>
      </c>
      <c r="F597" s="63" t="s">
        <v>5</v>
      </c>
    </row>
    <row r="598" spans="1:6" ht="15.75" customHeight="1" x14ac:dyDescent="0.25">
      <c r="A598" s="19">
        <v>57</v>
      </c>
      <c r="B598" s="14" t="s">
        <v>644</v>
      </c>
      <c r="C598" s="13">
        <v>1</v>
      </c>
      <c r="D598" s="96">
        <v>0</v>
      </c>
      <c r="E598" s="102">
        <f t="shared" si="21"/>
        <v>1</v>
      </c>
      <c r="F598" s="63" t="s">
        <v>5</v>
      </c>
    </row>
    <row r="599" spans="1:6" ht="15.75" customHeight="1" x14ac:dyDescent="0.25">
      <c r="A599" s="19">
        <v>58</v>
      </c>
      <c r="B599" s="14" t="s">
        <v>645</v>
      </c>
      <c r="C599" s="13">
        <v>1</v>
      </c>
      <c r="D599" s="96">
        <v>0</v>
      </c>
      <c r="E599" s="102">
        <f t="shared" si="21"/>
        <v>1</v>
      </c>
      <c r="F599" s="63" t="s">
        <v>5</v>
      </c>
    </row>
    <row r="600" spans="1:6" ht="15.75" customHeight="1" x14ac:dyDescent="0.25">
      <c r="A600" s="19">
        <v>59</v>
      </c>
      <c r="B600" s="14" t="s">
        <v>646</v>
      </c>
      <c r="C600" s="13">
        <v>1</v>
      </c>
      <c r="D600" s="96">
        <v>0</v>
      </c>
      <c r="E600" s="102">
        <f t="shared" si="21"/>
        <v>1</v>
      </c>
      <c r="F600" s="63" t="s">
        <v>5</v>
      </c>
    </row>
    <row r="601" spans="1:6" ht="15.75" customHeight="1" x14ac:dyDescent="0.25">
      <c r="A601" s="19">
        <v>60</v>
      </c>
      <c r="B601" s="14" t="s">
        <v>647</v>
      </c>
      <c r="C601" s="13">
        <v>1</v>
      </c>
      <c r="D601" s="96">
        <v>0</v>
      </c>
      <c r="E601" s="102">
        <f t="shared" si="21"/>
        <v>1</v>
      </c>
      <c r="F601" s="63" t="s">
        <v>5</v>
      </c>
    </row>
    <row r="602" spans="1:6" ht="15.75" customHeight="1" x14ac:dyDescent="0.25">
      <c r="A602" s="19">
        <v>61</v>
      </c>
      <c r="B602" s="14" t="s">
        <v>648</v>
      </c>
      <c r="C602" s="13">
        <v>1</v>
      </c>
      <c r="D602" s="96">
        <v>0</v>
      </c>
      <c r="E602" s="102">
        <f t="shared" si="21"/>
        <v>1</v>
      </c>
      <c r="F602" s="63" t="s">
        <v>5</v>
      </c>
    </row>
    <row r="603" spans="1:6" ht="15.75" customHeight="1" x14ac:dyDescent="0.25">
      <c r="A603" s="19">
        <v>62</v>
      </c>
      <c r="B603" s="14" t="s">
        <v>649</v>
      </c>
      <c r="C603" s="13">
        <v>1</v>
      </c>
      <c r="D603" s="96">
        <v>0</v>
      </c>
      <c r="E603" s="102">
        <f t="shared" si="21"/>
        <v>1</v>
      </c>
      <c r="F603" s="63" t="s">
        <v>5</v>
      </c>
    </row>
    <row r="604" spans="1:6" ht="15.75" customHeight="1" x14ac:dyDescent="0.25">
      <c r="A604" s="19">
        <v>63</v>
      </c>
      <c r="B604" s="14" t="s">
        <v>650</v>
      </c>
      <c r="C604" s="13">
        <v>1</v>
      </c>
      <c r="D604" s="96">
        <v>0</v>
      </c>
      <c r="E604" s="102">
        <f t="shared" si="21"/>
        <v>1</v>
      </c>
      <c r="F604" s="63" t="s">
        <v>5</v>
      </c>
    </row>
    <row r="605" spans="1:6" ht="15.75" customHeight="1" x14ac:dyDescent="0.25">
      <c r="A605" s="19">
        <v>64</v>
      </c>
      <c r="B605" s="14" t="s">
        <v>651</v>
      </c>
      <c r="C605" s="13">
        <v>2</v>
      </c>
      <c r="D605" s="96">
        <v>0</v>
      </c>
      <c r="E605" s="102">
        <f t="shared" si="21"/>
        <v>2</v>
      </c>
      <c r="F605" s="63" t="s">
        <v>5</v>
      </c>
    </row>
    <row r="606" spans="1:6" ht="15.75" customHeight="1" x14ac:dyDescent="0.25">
      <c r="A606" s="19">
        <v>65</v>
      </c>
      <c r="B606" s="14" t="s">
        <v>652</v>
      </c>
      <c r="C606" s="13">
        <v>1</v>
      </c>
      <c r="D606" s="96">
        <v>0</v>
      </c>
      <c r="E606" s="102">
        <f t="shared" ref="E606:E657" si="22">C606*(1+D606)</f>
        <v>1</v>
      </c>
      <c r="F606" s="63" t="s">
        <v>5</v>
      </c>
    </row>
    <row r="607" spans="1:6" ht="15.75" customHeight="1" x14ac:dyDescent="0.25">
      <c r="A607" s="19">
        <v>66</v>
      </c>
      <c r="B607" s="14" t="s">
        <v>653</v>
      </c>
      <c r="C607" s="13">
        <v>1</v>
      </c>
      <c r="D607" s="96">
        <v>0</v>
      </c>
      <c r="E607" s="102">
        <f t="shared" si="22"/>
        <v>1</v>
      </c>
      <c r="F607" s="63" t="s">
        <v>5</v>
      </c>
    </row>
    <row r="608" spans="1:6" ht="15.75" customHeight="1" x14ac:dyDescent="0.25">
      <c r="A608" s="19">
        <v>67</v>
      </c>
      <c r="B608" s="14" t="s">
        <v>654</v>
      </c>
      <c r="C608" s="13">
        <v>1</v>
      </c>
      <c r="D608" s="96">
        <v>0</v>
      </c>
      <c r="E608" s="102">
        <f t="shared" si="22"/>
        <v>1</v>
      </c>
      <c r="F608" s="63" t="s">
        <v>5</v>
      </c>
    </row>
    <row r="609" spans="1:6" ht="15.75" customHeight="1" x14ac:dyDescent="0.25">
      <c r="A609" s="19">
        <v>68</v>
      </c>
      <c r="B609" s="14" t="s">
        <v>655</v>
      </c>
      <c r="C609" s="13">
        <v>1</v>
      </c>
      <c r="D609" s="96">
        <v>0</v>
      </c>
      <c r="E609" s="102">
        <f t="shared" si="22"/>
        <v>1</v>
      </c>
      <c r="F609" s="63" t="s">
        <v>5</v>
      </c>
    </row>
    <row r="610" spans="1:6" ht="15.75" customHeight="1" x14ac:dyDescent="0.25">
      <c r="A610" s="19">
        <v>69</v>
      </c>
      <c r="B610" s="14" t="s">
        <v>656</v>
      </c>
      <c r="C610" s="13">
        <v>1</v>
      </c>
      <c r="D610" s="96">
        <v>0</v>
      </c>
      <c r="E610" s="102">
        <f t="shared" si="22"/>
        <v>1</v>
      </c>
      <c r="F610" s="63" t="s">
        <v>5</v>
      </c>
    </row>
    <row r="611" spans="1:6" ht="15.75" customHeight="1" x14ac:dyDescent="0.25">
      <c r="A611" s="19">
        <v>70</v>
      </c>
      <c r="B611" s="14" t="s">
        <v>657</v>
      </c>
      <c r="C611" s="13">
        <v>1</v>
      </c>
      <c r="D611" s="96">
        <v>0</v>
      </c>
      <c r="E611" s="102">
        <f t="shared" si="22"/>
        <v>1</v>
      </c>
      <c r="F611" s="63" t="s">
        <v>5</v>
      </c>
    </row>
    <row r="612" spans="1:6" ht="15.75" customHeight="1" x14ac:dyDescent="0.25">
      <c r="A612" s="19">
        <v>71</v>
      </c>
      <c r="B612" s="14" t="s">
        <v>658</v>
      </c>
      <c r="C612" s="13">
        <v>1</v>
      </c>
      <c r="D612" s="96">
        <v>0</v>
      </c>
      <c r="E612" s="102">
        <f t="shared" si="22"/>
        <v>1</v>
      </c>
      <c r="F612" s="63" t="s">
        <v>5</v>
      </c>
    </row>
    <row r="613" spans="1:6" ht="15.75" customHeight="1" x14ac:dyDescent="0.25">
      <c r="A613" s="19">
        <v>72</v>
      </c>
      <c r="B613" s="14" t="s">
        <v>659</v>
      </c>
      <c r="C613" s="13">
        <v>1</v>
      </c>
      <c r="D613" s="96">
        <v>0</v>
      </c>
      <c r="E613" s="102">
        <f t="shared" si="22"/>
        <v>1</v>
      </c>
      <c r="F613" s="63" t="s">
        <v>5</v>
      </c>
    </row>
    <row r="614" spans="1:6" ht="15.75" customHeight="1" x14ac:dyDescent="0.25">
      <c r="A614" s="19">
        <v>73</v>
      </c>
      <c r="B614" s="14" t="s">
        <v>660</v>
      </c>
      <c r="C614" s="13">
        <v>1</v>
      </c>
      <c r="D614" s="96">
        <v>0</v>
      </c>
      <c r="E614" s="102">
        <f t="shared" si="22"/>
        <v>1</v>
      </c>
      <c r="F614" s="63" t="s">
        <v>5</v>
      </c>
    </row>
    <row r="615" spans="1:6" ht="15.75" customHeight="1" x14ac:dyDescent="0.25">
      <c r="A615" s="19">
        <v>74</v>
      </c>
      <c r="B615" s="14" t="s">
        <v>661</v>
      </c>
      <c r="C615" s="13">
        <v>1</v>
      </c>
      <c r="D615" s="96">
        <v>0</v>
      </c>
      <c r="E615" s="102">
        <f t="shared" si="22"/>
        <v>1</v>
      </c>
      <c r="F615" s="63" t="s">
        <v>5</v>
      </c>
    </row>
    <row r="616" spans="1:6" ht="15.75" customHeight="1" x14ac:dyDescent="0.25">
      <c r="A616" s="19">
        <v>75</v>
      </c>
      <c r="B616" s="14" t="s">
        <v>662</v>
      </c>
      <c r="C616" s="13">
        <v>1</v>
      </c>
      <c r="D616" s="96">
        <v>0</v>
      </c>
      <c r="E616" s="102">
        <f t="shared" si="22"/>
        <v>1</v>
      </c>
      <c r="F616" s="63" t="s">
        <v>5</v>
      </c>
    </row>
    <row r="617" spans="1:6" ht="15.75" customHeight="1" x14ac:dyDescent="0.25">
      <c r="A617" s="19">
        <v>76</v>
      </c>
      <c r="B617" s="14" t="s">
        <v>663</v>
      </c>
      <c r="C617" s="13">
        <v>1</v>
      </c>
      <c r="D617" s="96">
        <v>0</v>
      </c>
      <c r="E617" s="102">
        <f t="shared" si="22"/>
        <v>1</v>
      </c>
      <c r="F617" s="63" t="s">
        <v>5</v>
      </c>
    </row>
    <row r="618" spans="1:6" ht="15.75" customHeight="1" x14ac:dyDescent="0.25">
      <c r="A618" s="19">
        <v>77</v>
      </c>
      <c r="B618" s="14" t="s">
        <v>664</v>
      </c>
      <c r="C618" s="13">
        <v>1</v>
      </c>
      <c r="D618" s="96">
        <v>0</v>
      </c>
      <c r="E618" s="102">
        <f t="shared" si="22"/>
        <v>1</v>
      </c>
      <c r="F618" s="63" t="s">
        <v>5</v>
      </c>
    </row>
    <row r="619" spans="1:6" ht="15.75" customHeight="1" x14ac:dyDescent="0.25">
      <c r="A619" s="19">
        <v>78</v>
      </c>
      <c r="B619" s="14" t="s">
        <v>665</v>
      </c>
      <c r="C619" s="13">
        <v>1</v>
      </c>
      <c r="D619" s="96">
        <v>0</v>
      </c>
      <c r="E619" s="102">
        <f t="shared" si="22"/>
        <v>1</v>
      </c>
      <c r="F619" s="63" t="s">
        <v>5</v>
      </c>
    </row>
    <row r="620" spans="1:6" ht="15.75" customHeight="1" x14ac:dyDescent="0.25">
      <c r="A620" s="19">
        <v>79</v>
      </c>
      <c r="B620" s="14" t="s">
        <v>666</v>
      </c>
      <c r="C620" s="13">
        <v>1</v>
      </c>
      <c r="D620" s="96">
        <v>0</v>
      </c>
      <c r="E620" s="102">
        <f t="shared" si="22"/>
        <v>1</v>
      </c>
      <c r="F620" s="63" t="s">
        <v>5</v>
      </c>
    </row>
    <row r="621" spans="1:6" ht="15.75" customHeight="1" x14ac:dyDescent="0.25">
      <c r="A621" s="19">
        <v>80</v>
      </c>
      <c r="B621" s="14" t="s">
        <v>667</v>
      </c>
      <c r="C621" s="13">
        <v>1</v>
      </c>
      <c r="D621" s="96">
        <v>0</v>
      </c>
      <c r="E621" s="102">
        <f t="shared" si="22"/>
        <v>1</v>
      </c>
      <c r="F621" s="63" t="s">
        <v>5</v>
      </c>
    </row>
    <row r="622" spans="1:6" ht="15.75" customHeight="1" x14ac:dyDescent="0.25">
      <c r="A622" s="19">
        <v>81</v>
      </c>
      <c r="B622" s="14" t="s">
        <v>668</v>
      </c>
      <c r="C622" s="13">
        <v>1</v>
      </c>
      <c r="D622" s="96">
        <v>0</v>
      </c>
      <c r="E622" s="102">
        <f t="shared" si="22"/>
        <v>1</v>
      </c>
      <c r="F622" s="63" t="s">
        <v>5</v>
      </c>
    </row>
    <row r="623" spans="1:6" ht="15.75" customHeight="1" x14ac:dyDescent="0.25">
      <c r="A623" s="19">
        <v>82</v>
      </c>
      <c r="B623" s="14" t="s">
        <v>669</v>
      </c>
      <c r="C623" s="13">
        <v>1</v>
      </c>
      <c r="D623" s="96">
        <v>0</v>
      </c>
      <c r="E623" s="102">
        <f t="shared" si="22"/>
        <v>1</v>
      </c>
      <c r="F623" s="63" t="s">
        <v>5</v>
      </c>
    </row>
    <row r="624" spans="1:6" ht="15.75" customHeight="1" x14ac:dyDescent="0.25">
      <c r="A624" s="19">
        <v>83</v>
      </c>
      <c r="B624" s="14" t="s">
        <v>670</v>
      </c>
      <c r="C624" s="13">
        <v>1</v>
      </c>
      <c r="D624" s="96">
        <v>0</v>
      </c>
      <c r="E624" s="102">
        <f t="shared" si="22"/>
        <v>1</v>
      </c>
      <c r="F624" s="63" t="s">
        <v>5</v>
      </c>
    </row>
    <row r="625" spans="1:6" ht="15.75" customHeight="1" x14ac:dyDescent="0.25">
      <c r="A625" s="19">
        <v>84</v>
      </c>
      <c r="B625" s="14" t="s">
        <v>671</v>
      </c>
      <c r="C625" s="13">
        <v>1</v>
      </c>
      <c r="D625" s="96">
        <v>0</v>
      </c>
      <c r="E625" s="102">
        <f t="shared" si="22"/>
        <v>1</v>
      </c>
      <c r="F625" s="63" t="s">
        <v>5</v>
      </c>
    </row>
    <row r="626" spans="1:6" ht="15.75" customHeight="1" x14ac:dyDescent="0.25">
      <c r="A626" s="19">
        <v>85</v>
      </c>
      <c r="B626" s="14" t="s">
        <v>672</v>
      </c>
      <c r="C626" s="13">
        <v>1</v>
      </c>
      <c r="D626" s="96">
        <v>0</v>
      </c>
      <c r="E626" s="102">
        <f t="shared" si="22"/>
        <v>1</v>
      </c>
      <c r="F626" s="63" t="s">
        <v>5</v>
      </c>
    </row>
    <row r="627" spans="1:6" ht="15.75" customHeight="1" x14ac:dyDescent="0.25">
      <c r="A627" s="19">
        <v>86</v>
      </c>
      <c r="B627" s="14" t="s">
        <v>673</v>
      </c>
      <c r="C627" s="13">
        <v>1</v>
      </c>
      <c r="D627" s="96">
        <v>0</v>
      </c>
      <c r="E627" s="102">
        <f t="shared" si="22"/>
        <v>1</v>
      </c>
      <c r="F627" s="63" t="s">
        <v>5</v>
      </c>
    </row>
    <row r="628" spans="1:6" ht="15.75" customHeight="1" x14ac:dyDescent="0.25">
      <c r="A628" s="19">
        <v>87</v>
      </c>
      <c r="B628" s="14" t="s">
        <v>674</v>
      </c>
      <c r="C628" s="13">
        <v>1</v>
      </c>
      <c r="D628" s="96">
        <v>0</v>
      </c>
      <c r="E628" s="102">
        <f t="shared" si="22"/>
        <v>1</v>
      </c>
      <c r="F628" s="63" t="s">
        <v>5</v>
      </c>
    </row>
    <row r="629" spans="1:6" ht="15.75" customHeight="1" x14ac:dyDescent="0.25">
      <c r="A629" s="19">
        <v>88</v>
      </c>
      <c r="B629" s="14" t="s">
        <v>675</v>
      </c>
      <c r="C629" s="13">
        <v>1</v>
      </c>
      <c r="D629" s="96">
        <v>0</v>
      </c>
      <c r="E629" s="102">
        <f t="shared" si="22"/>
        <v>1</v>
      </c>
      <c r="F629" s="63" t="s">
        <v>5</v>
      </c>
    </row>
    <row r="630" spans="1:6" ht="15.75" customHeight="1" x14ac:dyDescent="0.25">
      <c r="A630" s="19">
        <v>89</v>
      </c>
      <c r="B630" s="14" t="s">
        <v>676</v>
      </c>
      <c r="C630" s="13">
        <v>1</v>
      </c>
      <c r="D630" s="96">
        <v>0</v>
      </c>
      <c r="E630" s="102">
        <f t="shared" si="22"/>
        <v>1</v>
      </c>
      <c r="F630" s="63" t="s">
        <v>5</v>
      </c>
    </row>
    <row r="631" spans="1:6" ht="15.75" customHeight="1" x14ac:dyDescent="0.25">
      <c r="A631" s="19">
        <v>90</v>
      </c>
      <c r="B631" s="14" t="s">
        <v>677</v>
      </c>
      <c r="C631" s="13">
        <v>1</v>
      </c>
      <c r="D631" s="96">
        <v>0</v>
      </c>
      <c r="E631" s="102">
        <f t="shared" si="22"/>
        <v>1</v>
      </c>
      <c r="F631" s="63" t="s">
        <v>5</v>
      </c>
    </row>
    <row r="632" spans="1:6" ht="15.75" customHeight="1" x14ac:dyDescent="0.25">
      <c r="A632" s="19">
        <v>91</v>
      </c>
      <c r="B632" s="14" t="s">
        <v>678</v>
      </c>
      <c r="C632" s="13">
        <v>1</v>
      </c>
      <c r="D632" s="96">
        <v>0</v>
      </c>
      <c r="E632" s="102">
        <f t="shared" si="22"/>
        <v>1</v>
      </c>
      <c r="F632" s="63" t="s">
        <v>5</v>
      </c>
    </row>
    <row r="633" spans="1:6" ht="15.75" customHeight="1" x14ac:dyDescent="0.25">
      <c r="A633" s="19">
        <v>92</v>
      </c>
      <c r="B633" s="14" t="s">
        <v>679</v>
      </c>
      <c r="C633" s="13">
        <v>1</v>
      </c>
      <c r="D633" s="96">
        <v>0</v>
      </c>
      <c r="E633" s="102">
        <f t="shared" si="22"/>
        <v>1</v>
      </c>
      <c r="F633" s="63" t="s">
        <v>5</v>
      </c>
    </row>
    <row r="634" spans="1:6" ht="15.75" customHeight="1" x14ac:dyDescent="0.25">
      <c r="A634" s="19">
        <v>93</v>
      </c>
      <c r="B634" s="14" t="s">
        <v>680</v>
      </c>
      <c r="C634" s="13">
        <v>1</v>
      </c>
      <c r="D634" s="96">
        <v>0</v>
      </c>
      <c r="E634" s="102">
        <f t="shared" si="22"/>
        <v>1</v>
      </c>
      <c r="F634" s="63" t="s">
        <v>5</v>
      </c>
    </row>
    <row r="635" spans="1:6" ht="15.75" customHeight="1" x14ac:dyDescent="0.25">
      <c r="A635" s="19">
        <v>94</v>
      </c>
      <c r="B635" s="14" t="s">
        <v>681</v>
      </c>
      <c r="C635" s="13">
        <v>1</v>
      </c>
      <c r="D635" s="96">
        <v>0</v>
      </c>
      <c r="E635" s="102">
        <f t="shared" si="22"/>
        <v>1</v>
      </c>
      <c r="F635" s="63" t="s">
        <v>5</v>
      </c>
    </row>
    <row r="636" spans="1:6" ht="15.75" customHeight="1" x14ac:dyDescent="0.25">
      <c r="A636" s="19">
        <v>95</v>
      </c>
      <c r="B636" s="14" t="s">
        <v>682</v>
      </c>
      <c r="C636" s="13">
        <v>1</v>
      </c>
      <c r="D636" s="96">
        <v>0</v>
      </c>
      <c r="E636" s="102">
        <f t="shared" si="22"/>
        <v>1</v>
      </c>
      <c r="F636" s="63" t="s">
        <v>5</v>
      </c>
    </row>
    <row r="637" spans="1:6" ht="15.75" customHeight="1" x14ac:dyDescent="0.25">
      <c r="A637" s="19">
        <v>96</v>
      </c>
      <c r="B637" s="14" t="s">
        <v>683</v>
      </c>
      <c r="C637" s="13">
        <v>1</v>
      </c>
      <c r="D637" s="96">
        <v>0</v>
      </c>
      <c r="E637" s="102">
        <f t="shared" si="22"/>
        <v>1</v>
      </c>
      <c r="F637" s="63" t="s">
        <v>5</v>
      </c>
    </row>
    <row r="638" spans="1:6" ht="15.75" customHeight="1" x14ac:dyDescent="0.25">
      <c r="A638" s="19">
        <v>97</v>
      </c>
      <c r="B638" s="14" t="s">
        <v>684</v>
      </c>
      <c r="C638" s="13">
        <v>1</v>
      </c>
      <c r="D638" s="96">
        <v>0</v>
      </c>
      <c r="E638" s="102">
        <f t="shared" si="22"/>
        <v>1</v>
      </c>
      <c r="F638" s="63" t="s">
        <v>5</v>
      </c>
    </row>
    <row r="639" spans="1:6" ht="15.75" customHeight="1" x14ac:dyDescent="0.25">
      <c r="A639" s="19">
        <v>98</v>
      </c>
      <c r="B639" s="14" t="s">
        <v>685</v>
      </c>
      <c r="C639" s="13">
        <v>1</v>
      </c>
      <c r="D639" s="96">
        <v>0</v>
      </c>
      <c r="E639" s="102">
        <f t="shared" si="22"/>
        <v>1</v>
      </c>
      <c r="F639" s="63" t="s">
        <v>5</v>
      </c>
    </row>
    <row r="640" spans="1:6" ht="15.75" customHeight="1" x14ac:dyDescent="0.25">
      <c r="A640" s="19">
        <v>99</v>
      </c>
      <c r="B640" s="14" t="s">
        <v>686</v>
      </c>
      <c r="C640" s="13">
        <v>1</v>
      </c>
      <c r="D640" s="96">
        <v>0</v>
      </c>
      <c r="E640" s="102">
        <f t="shared" si="22"/>
        <v>1</v>
      </c>
      <c r="F640" s="63" t="s">
        <v>5</v>
      </c>
    </row>
    <row r="641" spans="1:6" ht="15.75" customHeight="1" x14ac:dyDescent="0.25">
      <c r="A641" s="19">
        <v>100</v>
      </c>
      <c r="B641" s="14" t="s">
        <v>687</v>
      </c>
      <c r="C641" s="13">
        <v>1</v>
      </c>
      <c r="D641" s="96">
        <v>0</v>
      </c>
      <c r="E641" s="102">
        <f t="shared" si="22"/>
        <v>1</v>
      </c>
      <c r="F641" s="63" t="s">
        <v>5</v>
      </c>
    </row>
    <row r="642" spans="1:6" ht="15.75" customHeight="1" x14ac:dyDescent="0.25">
      <c r="A642" s="19">
        <v>101</v>
      </c>
      <c r="B642" s="14" t="s">
        <v>688</v>
      </c>
      <c r="C642" s="13">
        <v>1</v>
      </c>
      <c r="D642" s="96">
        <v>0</v>
      </c>
      <c r="E642" s="102">
        <f t="shared" si="22"/>
        <v>1</v>
      </c>
      <c r="F642" s="63" t="s">
        <v>5</v>
      </c>
    </row>
    <row r="643" spans="1:6" ht="15.75" customHeight="1" x14ac:dyDescent="0.25">
      <c r="A643" s="19">
        <v>102</v>
      </c>
      <c r="B643" s="14" t="s">
        <v>689</v>
      </c>
      <c r="C643" s="13">
        <v>1</v>
      </c>
      <c r="D643" s="96">
        <v>0</v>
      </c>
      <c r="E643" s="102">
        <f t="shared" si="22"/>
        <v>1</v>
      </c>
      <c r="F643" s="63" t="s">
        <v>5</v>
      </c>
    </row>
    <row r="644" spans="1:6" ht="15.75" customHeight="1" x14ac:dyDescent="0.25">
      <c r="A644" s="19">
        <v>103</v>
      </c>
      <c r="B644" s="14" t="s">
        <v>690</v>
      </c>
      <c r="C644" s="13">
        <v>1</v>
      </c>
      <c r="D644" s="96">
        <v>0</v>
      </c>
      <c r="E644" s="102">
        <f t="shared" si="22"/>
        <v>1</v>
      </c>
      <c r="F644" s="63" t="s">
        <v>5</v>
      </c>
    </row>
    <row r="645" spans="1:6" ht="15.75" customHeight="1" x14ac:dyDescent="0.25">
      <c r="A645" s="19">
        <v>104</v>
      </c>
      <c r="B645" s="14" t="s">
        <v>691</v>
      </c>
      <c r="C645" s="13">
        <v>1</v>
      </c>
      <c r="D645" s="96">
        <v>0</v>
      </c>
      <c r="E645" s="102">
        <f t="shared" si="22"/>
        <v>1</v>
      </c>
      <c r="F645" s="63" t="s">
        <v>5</v>
      </c>
    </row>
    <row r="646" spans="1:6" ht="15.75" customHeight="1" x14ac:dyDescent="0.25">
      <c r="A646" s="19">
        <v>105</v>
      </c>
      <c r="B646" s="14" t="s">
        <v>692</v>
      </c>
      <c r="C646" s="13">
        <v>1</v>
      </c>
      <c r="D646" s="96">
        <v>0</v>
      </c>
      <c r="E646" s="102">
        <f t="shared" si="22"/>
        <v>1</v>
      </c>
      <c r="F646" s="63" t="s">
        <v>5</v>
      </c>
    </row>
    <row r="647" spans="1:6" ht="15.75" customHeight="1" x14ac:dyDescent="0.25">
      <c r="A647" s="19">
        <v>106</v>
      </c>
      <c r="B647" s="14" t="s">
        <v>693</v>
      </c>
      <c r="C647" s="13">
        <v>1</v>
      </c>
      <c r="D647" s="96">
        <v>0</v>
      </c>
      <c r="E647" s="102">
        <f t="shared" si="22"/>
        <v>1</v>
      </c>
      <c r="F647" s="63" t="s">
        <v>5</v>
      </c>
    </row>
    <row r="648" spans="1:6" ht="15.75" customHeight="1" x14ac:dyDescent="0.25">
      <c r="A648" s="19">
        <v>107</v>
      </c>
      <c r="B648" s="14" t="s">
        <v>694</v>
      </c>
      <c r="C648" s="13">
        <v>1</v>
      </c>
      <c r="D648" s="96">
        <v>0</v>
      </c>
      <c r="E648" s="102">
        <f t="shared" si="22"/>
        <v>1</v>
      </c>
      <c r="F648" s="63" t="s">
        <v>5</v>
      </c>
    </row>
    <row r="649" spans="1:6" ht="15.75" customHeight="1" x14ac:dyDescent="0.25">
      <c r="A649" s="19">
        <v>108</v>
      </c>
      <c r="B649" s="14" t="s">
        <v>695</v>
      </c>
      <c r="C649" s="13">
        <v>1</v>
      </c>
      <c r="D649" s="96">
        <v>0</v>
      </c>
      <c r="E649" s="102">
        <f t="shared" si="22"/>
        <v>1</v>
      </c>
      <c r="F649" s="63" t="s">
        <v>5</v>
      </c>
    </row>
    <row r="650" spans="1:6" ht="15.75" customHeight="1" x14ac:dyDescent="0.25">
      <c r="A650" s="19">
        <v>109</v>
      </c>
      <c r="B650" s="14" t="s">
        <v>696</v>
      </c>
      <c r="C650" s="13">
        <v>1</v>
      </c>
      <c r="D650" s="96">
        <v>0</v>
      </c>
      <c r="E650" s="102">
        <f t="shared" si="22"/>
        <v>1</v>
      </c>
      <c r="F650" s="63" t="s">
        <v>5</v>
      </c>
    </row>
    <row r="651" spans="1:6" ht="15.75" customHeight="1" x14ac:dyDescent="0.25">
      <c r="A651" s="19">
        <v>110</v>
      </c>
      <c r="B651" s="14" t="s">
        <v>697</v>
      </c>
      <c r="C651" s="13">
        <v>1</v>
      </c>
      <c r="D651" s="96">
        <v>0</v>
      </c>
      <c r="E651" s="102">
        <f t="shared" si="22"/>
        <v>1</v>
      </c>
      <c r="F651" s="63" t="s">
        <v>5</v>
      </c>
    </row>
    <row r="652" spans="1:6" ht="15.75" customHeight="1" x14ac:dyDescent="0.25">
      <c r="A652" s="19">
        <v>111</v>
      </c>
      <c r="B652" s="14" t="s">
        <v>698</v>
      </c>
      <c r="C652" s="13">
        <v>1</v>
      </c>
      <c r="D652" s="96">
        <v>0</v>
      </c>
      <c r="E652" s="102">
        <f t="shared" si="22"/>
        <v>1</v>
      </c>
      <c r="F652" s="63" t="s">
        <v>5</v>
      </c>
    </row>
    <row r="653" spans="1:6" ht="15.75" customHeight="1" x14ac:dyDescent="0.25">
      <c r="A653" s="19">
        <v>112</v>
      </c>
      <c r="B653" s="14" t="s">
        <v>699</v>
      </c>
      <c r="C653" s="13">
        <v>1</v>
      </c>
      <c r="D653" s="96">
        <v>0</v>
      </c>
      <c r="E653" s="102">
        <f t="shared" si="22"/>
        <v>1</v>
      </c>
      <c r="F653" s="63" t="s">
        <v>5</v>
      </c>
    </row>
    <row r="654" spans="1:6" ht="15.75" customHeight="1" x14ac:dyDescent="0.25">
      <c r="A654" s="19">
        <v>113</v>
      </c>
      <c r="B654" s="14" t="s">
        <v>700</v>
      </c>
      <c r="C654" s="13">
        <v>1</v>
      </c>
      <c r="D654" s="96">
        <v>0</v>
      </c>
      <c r="E654" s="102">
        <f t="shared" si="22"/>
        <v>1</v>
      </c>
      <c r="F654" s="63" t="s">
        <v>5</v>
      </c>
    </row>
    <row r="655" spans="1:6" ht="15.75" customHeight="1" x14ac:dyDescent="0.25">
      <c r="A655" s="19">
        <v>114</v>
      </c>
      <c r="B655" s="14" t="s">
        <v>701</v>
      </c>
      <c r="C655" s="13">
        <v>2</v>
      </c>
      <c r="D655" s="96">
        <v>0</v>
      </c>
      <c r="E655" s="102">
        <f t="shared" si="22"/>
        <v>2</v>
      </c>
      <c r="F655" s="63" t="s">
        <v>5</v>
      </c>
    </row>
    <row r="656" spans="1:6" ht="15.75" customHeight="1" x14ac:dyDescent="0.25">
      <c r="A656" s="19">
        <v>115</v>
      </c>
      <c r="B656" s="14" t="s">
        <v>702</v>
      </c>
      <c r="C656" s="13">
        <v>1</v>
      </c>
      <c r="D656" s="96">
        <v>0</v>
      </c>
      <c r="E656" s="102">
        <f t="shared" si="22"/>
        <v>1</v>
      </c>
      <c r="F656" s="63" t="s">
        <v>5</v>
      </c>
    </row>
    <row r="657" spans="1:6" ht="15.75" customHeight="1" x14ac:dyDescent="0.25">
      <c r="A657" s="19">
        <v>116</v>
      </c>
      <c r="B657" s="14" t="s">
        <v>703</v>
      </c>
      <c r="C657" s="13">
        <v>1</v>
      </c>
      <c r="D657" s="96">
        <v>0</v>
      </c>
      <c r="E657" s="102">
        <f t="shared" si="22"/>
        <v>1</v>
      </c>
      <c r="F657" s="63" t="s">
        <v>5</v>
      </c>
    </row>
    <row r="658" spans="1:6" ht="15.75" customHeight="1" x14ac:dyDescent="0.25">
      <c r="A658" s="19">
        <v>117</v>
      </c>
      <c r="B658" s="14" t="s">
        <v>704</v>
      </c>
      <c r="C658" s="13">
        <v>2</v>
      </c>
      <c r="D658" s="96">
        <v>0</v>
      </c>
      <c r="E658" s="102">
        <f t="shared" ref="E658:E668" si="23">C658*(1+D658)</f>
        <v>2</v>
      </c>
      <c r="F658" s="63" t="s">
        <v>5</v>
      </c>
    </row>
    <row r="659" spans="1:6" ht="15.75" customHeight="1" x14ac:dyDescent="0.25">
      <c r="A659" s="19">
        <v>118</v>
      </c>
      <c r="B659" s="14" t="s">
        <v>705</v>
      </c>
      <c r="C659" s="13">
        <v>1</v>
      </c>
      <c r="D659" s="96">
        <v>0</v>
      </c>
      <c r="E659" s="102">
        <f t="shared" si="23"/>
        <v>1</v>
      </c>
      <c r="F659" s="63" t="s">
        <v>5</v>
      </c>
    </row>
    <row r="660" spans="1:6" ht="15.75" customHeight="1" x14ac:dyDescent="0.25">
      <c r="A660" s="19">
        <v>119</v>
      </c>
      <c r="B660" s="14" t="s">
        <v>706</v>
      </c>
      <c r="C660" s="13">
        <v>1</v>
      </c>
      <c r="D660" s="96">
        <v>0</v>
      </c>
      <c r="E660" s="102">
        <f t="shared" si="23"/>
        <v>1</v>
      </c>
      <c r="F660" s="63" t="s">
        <v>5</v>
      </c>
    </row>
    <row r="661" spans="1:6" ht="15.75" customHeight="1" x14ac:dyDescent="0.25">
      <c r="A661" s="19">
        <v>120</v>
      </c>
      <c r="B661" s="14" t="s">
        <v>707</v>
      </c>
      <c r="C661" s="13">
        <v>1</v>
      </c>
      <c r="D661" s="96">
        <v>0</v>
      </c>
      <c r="E661" s="102">
        <f t="shared" si="23"/>
        <v>1</v>
      </c>
      <c r="F661" s="63" t="s">
        <v>5</v>
      </c>
    </row>
    <row r="662" spans="1:6" ht="15.75" customHeight="1" x14ac:dyDescent="0.25">
      <c r="A662" s="19">
        <v>121</v>
      </c>
      <c r="B662" s="14" t="s">
        <v>708</v>
      </c>
      <c r="C662" s="13">
        <v>1</v>
      </c>
      <c r="D662" s="96">
        <v>0</v>
      </c>
      <c r="E662" s="102">
        <f t="shared" si="23"/>
        <v>1</v>
      </c>
      <c r="F662" s="63" t="s">
        <v>5</v>
      </c>
    </row>
    <row r="663" spans="1:6" ht="15.75" customHeight="1" x14ac:dyDescent="0.25">
      <c r="A663" s="19">
        <v>122</v>
      </c>
      <c r="B663" s="14" t="s">
        <v>709</v>
      </c>
      <c r="C663" s="13">
        <v>1</v>
      </c>
      <c r="D663" s="96">
        <v>0</v>
      </c>
      <c r="E663" s="102">
        <f t="shared" si="23"/>
        <v>1</v>
      </c>
      <c r="F663" s="63" t="s">
        <v>5</v>
      </c>
    </row>
    <row r="664" spans="1:6" ht="15.75" customHeight="1" x14ac:dyDescent="0.25">
      <c r="A664" s="19">
        <v>123</v>
      </c>
      <c r="B664" s="14" t="s">
        <v>710</v>
      </c>
      <c r="C664" s="13">
        <v>1</v>
      </c>
      <c r="D664" s="96">
        <v>0</v>
      </c>
      <c r="E664" s="102">
        <f t="shared" si="23"/>
        <v>1</v>
      </c>
      <c r="F664" s="63" t="s">
        <v>5</v>
      </c>
    </row>
    <row r="665" spans="1:6" ht="15.75" customHeight="1" x14ac:dyDescent="0.25">
      <c r="A665" s="19">
        <v>124</v>
      </c>
      <c r="B665" s="14" t="s">
        <v>711</v>
      </c>
      <c r="C665" s="13">
        <v>2</v>
      </c>
      <c r="D665" s="96">
        <v>0</v>
      </c>
      <c r="E665" s="102">
        <f t="shared" si="23"/>
        <v>2</v>
      </c>
      <c r="F665" s="63" t="s">
        <v>5</v>
      </c>
    </row>
    <row r="666" spans="1:6" ht="15.75" customHeight="1" x14ac:dyDescent="0.25">
      <c r="A666" s="19">
        <v>125</v>
      </c>
      <c r="B666" s="14" t="s">
        <v>712</v>
      </c>
      <c r="C666" s="13">
        <v>1</v>
      </c>
      <c r="D666" s="96">
        <v>0</v>
      </c>
      <c r="E666" s="102">
        <f t="shared" si="23"/>
        <v>1</v>
      </c>
      <c r="F666" s="63" t="s">
        <v>5</v>
      </c>
    </row>
    <row r="667" spans="1:6" ht="15.75" customHeight="1" x14ac:dyDescent="0.25">
      <c r="A667" s="19">
        <v>126</v>
      </c>
      <c r="B667" s="14" t="s">
        <v>713</v>
      </c>
      <c r="C667" s="13">
        <v>1</v>
      </c>
      <c r="D667" s="96">
        <v>0</v>
      </c>
      <c r="E667" s="102">
        <f t="shared" si="23"/>
        <v>1</v>
      </c>
      <c r="F667" s="63" t="s">
        <v>5</v>
      </c>
    </row>
    <row r="668" spans="1:6" ht="15.75" customHeight="1" x14ac:dyDescent="0.25">
      <c r="A668" s="19">
        <v>127</v>
      </c>
      <c r="B668" s="14" t="s">
        <v>714</v>
      </c>
      <c r="C668" s="13">
        <v>1</v>
      </c>
      <c r="D668" s="96">
        <v>0</v>
      </c>
      <c r="E668" s="102">
        <f t="shared" si="23"/>
        <v>1</v>
      </c>
      <c r="F668" s="63" t="s">
        <v>5</v>
      </c>
    </row>
    <row r="669" spans="1:6" ht="15.75" customHeight="1" x14ac:dyDescent="0.25">
      <c r="A669" s="19">
        <v>128</v>
      </c>
      <c r="B669" s="14" t="s">
        <v>715</v>
      </c>
      <c r="C669" s="13">
        <v>2</v>
      </c>
      <c r="D669" s="96">
        <v>0</v>
      </c>
      <c r="E669" s="102">
        <f t="shared" ref="E669:E684" si="24">C669*(1+D669)</f>
        <v>2</v>
      </c>
      <c r="F669" s="63" t="s">
        <v>5</v>
      </c>
    </row>
    <row r="670" spans="1:6" ht="15.75" customHeight="1" x14ac:dyDescent="0.25">
      <c r="A670" s="19">
        <v>129</v>
      </c>
      <c r="B670" s="14" t="s">
        <v>716</v>
      </c>
      <c r="C670" s="13">
        <v>1</v>
      </c>
      <c r="D670" s="96">
        <v>0</v>
      </c>
      <c r="E670" s="102">
        <f t="shared" si="24"/>
        <v>1</v>
      </c>
      <c r="F670" s="63" t="s">
        <v>5</v>
      </c>
    </row>
    <row r="671" spans="1:6" ht="15.75" customHeight="1" x14ac:dyDescent="0.25">
      <c r="A671" s="19">
        <v>130</v>
      </c>
      <c r="B671" s="14" t="s">
        <v>717</v>
      </c>
      <c r="C671" s="13">
        <v>1</v>
      </c>
      <c r="D671" s="96">
        <v>0</v>
      </c>
      <c r="E671" s="102">
        <f t="shared" si="24"/>
        <v>1</v>
      </c>
      <c r="F671" s="63" t="s">
        <v>5</v>
      </c>
    </row>
    <row r="672" spans="1:6" ht="15.75" customHeight="1" x14ac:dyDescent="0.25">
      <c r="A672" s="19">
        <v>131</v>
      </c>
      <c r="B672" s="14" t="s">
        <v>718</v>
      </c>
      <c r="C672" s="13">
        <v>1</v>
      </c>
      <c r="D672" s="96">
        <v>0</v>
      </c>
      <c r="E672" s="102">
        <f t="shared" si="24"/>
        <v>1</v>
      </c>
      <c r="F672" s="63" t="s">
        <v>5</v>
      </c>
    </row>
    <row r="673" spans="1:6" ht="15.75" customHeight="1" x14ac:dyDescent="0.25">
      <c r="A673" s="19">
        <v>132</v>
      </c>
      <c r="B673" s="14" t="s">
        <v>719</v>
      </c>
      <c r="C673" s="13">
        <v>1</v>
      </c>
      <c r="D673" s="96">
        <v>0</v>
      </c>
      <c r="E673" s="102">
        <f t="shared" si="24"/>
        <v>1</v>
      </c>
      <c r="F673" s="63" t="s">
        <v>5</v>
      </c>
    </row>
    <row r="674" spans="1:6" ht="15.75" customHeight="1" x14ac:dyDescent="0.25">
      <c r="A674" s="19">
        <v>133</v>
      </c>
      <c r="B674" s="14" t="s">
        <v>720</v>
      </c>
      <c r="C674" s="13">
        <v>1</v>
      </c>
      <c r="D674" s="96">
        <v>0</v>
      </c>
      <c r="E674" s="102">
        <f t="shared" si="24"/>
        <v>1</v>
      </c>
      <c r="F674" s="63" t="s">
        <v>5</v>
      </c>
    </row>
    <row r="675" spans="1:6" ht="15.75" customHeight="1" x14ac:dyDescent="0.25">
      <c r="A675" s="19">
        <v>134</v>
      </c>
      <c r="B675" s="14" t="s">
        <v>721</v>
      </c>
      <c r="C675" s="13">
        <v>1</v>
      </c>
      <c r="D675" s="96">
        <v>0</v>
      </c>
      <c r="E675" s="102">
        <f t="shared" si="24"/>
        <v>1</v>
      </c>
      <c r="F675" s="63" t="s">
        <v>5</v>
      </c>
    </row>
    <row r="676" spans="1:6" ht="15.75" customHeight="1" x14ac:dyDescent="0.25">
      <c r="A676" s="19">
        <v>135</v>
      </c>
      <c r="B676" s="14" t="s">
        <v>722</v>
      </c>
      <c r="C676" s="13">
        <v>1</v>
      </c>
      <c r="D676" s="96">
        <v>0</v>
      </c>
      <c r="E676" s="102">
        <f t="shared" si="24"/>
        <v>1</v>
      </c>
      <c r="F676" s="63" t="s">
        <v>5</v>
      </c>
    </row>
    <row r="677" spans="1:6" ht="15.75" customHeight="1" x14ac:dyDescent="0.25">
      <c r="A677" s="19">
        <v>136</v>
      </c>
      <c r="B677" s="14" t="s">
        <v>723</v>
      </c>
      <c r="C677" s="13">
        <v>1</v>
      </c>
      <c r="D677" s="96">
        <v>0</v>
      </c>
      <c r="E677" s="102">
        <f t="shared" si="24"/>
        <v>1</v>
      </c>
      <c r="F677" s="63" t="s">
        <v>5</v>
      </c>
    </row>
    <row r="678" spans="1:6" ht="15.75" customHeight="1" x14ac:dyDescent="0.25">
      <c r="A678" s="19">
        <v>137</v>
      </c>
      <c r="B678" s="14" t="s">
        <v>724</v>
      </c>
      <c r="C678" s="13">
        <v>1</v>
      </c>
      <c r="D678" s="96">
        <v>0</v>
      </c>
      <c r="E678" s="102">
        <f t="shared" si="24"/>
        <v>1</v>
      </c>
      <c r="F678" s="63" t="s">
        <v>5</v>
      </c>
    </row>
    <row r="679" spans="1:6" ht="15.75" customHeight="1" x14ac:dyDescent="0.25">
      <c r="A679" s="19">
        <v>138</v>
      </c>
      <c r="B679" s="14" t="s">
        <v>725</v>
      </c>
      <c r="C679" s="13">
        <v>1</v>
      </c>
      <c r="D679" s="96">
        <v>0</v>
      </c>
      <c r="E679" s="102">
        <f t="shared" si="24"/>
        <v>1</v>
      </c>
      <c r="F679" s="63" t="s">
        <v>5</v>
      </c>
    </row>
    <row r="680" spans="1:6" ht="15.75" customHeight="1" x14ac:dyDescent="0.25">
      <c r="A680" s="19">
        <v>139</v>
      </c>
      <c r="B680" s="14" t="s">
        <v>726</v>
      </c>
      <c r="C680" s="13">
        <v>1</v>
      </c>
      <c r="D680" s="96">
        <v>0</v>
      </c>
      <c r="E680" s="102">
        <f t="shared" si="24"/>
        <v>1</v>
      </c>
      <c r="F680" s="63" t="s">
        <v>5</v>
      </c>
    </row>
    <row r="681" spans="1:6" ht="15.75" customHeight="1" x14ac:dyDescent="0.25">
      <c r="A681" s="19">
        <v>140</v>
      </c>
      <c r="B681" s="14" t="s">
        <v>727</v>
      </c>
      <c r="C681" s="13">
        <v>1</v>
      </c>
      <c r="D681" s="96">
        <v>0</v>
      </c>
      <c r="E681" s="102">
        <f t="shared" si="24"/>
        <v>1</v>
      </c>
      <c r="F681" s="63" t="s">
        <v>5</v>
      </c>
    </row>
    <row r="682" spans="1:6" ht="15.75" customHeight="1" x14ac:dyDescent="0.25">
      <c r="A682" s="19">
        <v>141</v>
      </c>
      <c r="B682" s="14" t="s">
        <v>728</v>
      </c>
      <c r="C682" s="13">
        <v>1</v>
      </c>
      <c r="D682" s="96">
        <v>0</v>
      </c>
      <c r="E682" s="102">
        <f t="shared" si="24"/>
        <v>1</v>
      </c>
      <c r="F682" s="63" t="s">
        <v>5</v>
      </c>
    </row>
    <row r="683" spans="1:6" ht="15.75" customHeight="1" x14ac:dyDescent="0.25">
      <c r="A683" s="19">
        <v>142</v>
      </c>
      <c r="B683" s="14" t="s">
        <v>729</v>
      </c>
      <c r="C683" s="13">
        <v>1</v>
      </c>
      <c r="D683" s="96">
        <v>0</v>
      </c>
      <c r="E683" s="102">
        <f t="shared" si="24"/>
        <v>1</v>
      </c>
      <c r="F683" s="63" t="s">
        <v>5</v>
      </c>
    </row>
    <row r="684" spans="1:6" ht="15.75" customHeight="1" x14ac:dyDescent="0.25">
      <c r="A684" s="19">
        <v>143</v>
      </c>
      <c r="B684" s="14" t="s">
        <v>730</v>
      </c>
      <c r="C684" s="13">
        <v>6</v>
      </c>
      <c r="D684" s="96">
        <v>0</v>
      </c>
      <c r="E684" s="102">
        <f t="shared" si="24"/>
        <v>6</v>
      </c>
      <c r="F684" s="63" t="s">
        <v>5</v>
      </c>
    </row>
    <row r="685" spans="1:6" ht="15.75" customHeight="1" thickBot="1" x14ac:dyDescent="0.3">
      <c r="A685" s="19"/>
      <c r="B685" s="14"/>
      <c r="C685" s="13"/>
      <c r="D685" s="96"/>
      <c r="E685" s="102"/>
      <c r="F685" s="63"/>
    </row>
    <row r="686" spans="1:6" ht="15.75" customHeight="1" thickBot="1" x14ac:dyDescent="0.3">
      <c r="A686" s="145" t="s">
        <v>731</v>
      </c>
      <c r="B686" s="146"/>
      <c r="C686" s="13"/>
      <c r="D686" s="96"/>
      <c r="E686" s="102"/>
      <c r="F686" s="63"/>
    </row>
    <row r="687" spans="1:6" ht="15.75" customHeight="1" x14ac:dyDescent="0.25">
      <c r="A687" s="19">
        <v>1</v>
      </c>
      <c r="B687" s="14" t="s">
        <v>732</v>
      </c>
      <c r="C687" s="13">
        <v>4</v>
      </c>
      <c r="D687" s="96">
        <v>0</v>
      </c>
      <c r="E687" s="102">
        <f t="shared" ref="E687:E734" si="25">C687*(1+D687)</f>
        <v>4</v>
      </c>
      <c r="F687" s="63" t="s">
        <v>5</v>
      </c>
    </row>
    <row r="688" spans="1:6" ht="15.75" customHeight="1" x14ac:dyDescent="0.25">
      <c r="A688" s="19">
        <v>2</v>
      </c>
      <c r="B688" s="14" t="s">
        <v>733</v>
      </c>
      <c r="C688" s="13">
        <v>14</v>
      </c>
      <c r="D688" s="96">
        <v>0</v>
      </c>
      <c r="E688" s="102">
        <f t="shared" si="25"/>
        <v>14</v>
      </c>
      <c r="F688" s="63" t="s">
        <v>5</v>
      </c>
    </row>
    <row r="689" spans="1:6" ht="15.75" customHeight="1" x14ac:dyDescent="0.25">
      <c r="A689" s="19">
        <v>3</v>
      </c>
      <c r="B689" s="14" t="s">
        <v>734</v>
      </c>
      <c r="C689" s="13">
        <v>35</v>
      </c>
      <c r="D689" s="96">
        <v>0</v>
      </c>
      <c r="E689" s="102">
        <f t="shared" si="25"/>
        <v>35</v>
      </c>
      <c r="F689" s="63" t="s">
        <v>5</v>
      </c>
    </row>
    <row r="690" spans="1:6" ht="15.75" customHeight="1" x14ac:dyDescent="0.25">
      <c r="A690" s="19">
        <v>4</v>
      </c>
      <c r="B690" s="14" t="s">
        <v>735</v>
      </c>
      <c r="C690" s="13">
        <v>1</v>
      </c>
      <c r="D690" s="96">
        <v>0</v>
      </c>
      <c r="E690" s="102">
        <f t="shared" si="25"/>
        <v>1</v>
      </c>
      <c r="F690" s="63" t="s">
        <v>5</v>
      </c>
    </row>
    <row r="691" spans="1:6" ht="15.75" customHeight="1" x14ac:dyDescent="0.25">
      <c r="A691" s="19">
        <v>5</v>
      </c>
      <c r="B691" s="14" t="s">
        <v>736</v>
      </c>
      <c r="C691" s="13">
        <v>2</v>
      </c>
      <c r="D691" s="96">
        <v>0</v>
      </c>
      <c r="E691" s="102">
        <f t="shared" si="25"/>
        <v>2</v>
      </c>
      <c r="F691" s="63" t="s">
        <v>5</v>
      </c>
    </row>
    <row r="692" spans="1:6" ht="15.75" customHeight="1" x14ac:dyDescent="0.25">
      <c r="A692" s="19">
        <v>6</v>
      </c>
      <c r="B692" s="14" t="s">
        <v>737</v>
      </c>
      <c r="C692" s="13">
        <v>2</v>
      </c>
      <c r="D692" s="96">
        <v>0</v>
      </c>
      <c r="E692" s="102">
        <f t="shared" si="25"/>
        <v>2</v>
      </c>
      <c r="F692" s="63" t="s">
        <v>5</v>
      </c>
    </row>
    <row r="693" spans="1:6" ht="15.75" customHeight="1" x14ac:dyDescent="0.25">
      <c r="A693" s="19">
        <v>7</v>
      </c>
      <c r="B693" s="14" t="s">
        <v>738</v>
      </c>
      <c r="C693" s="13">
        <v>1</v>
      </c>
      <c r="D693" s="96">
        <v>0</v>
      </c>
      <c r="E693" s="102">
        <f t="shared" si="25"/>
        <v>1</v>
      </c>
      <c r="F693" s="63" t="s">
        <v>5</v>
      </c>
    </row>
    <row r="694" spans="1:6" ht="15.75" customHeight="1" x14ac:dyDescent="0.25">
      <c r="A694" s="19">
        <v>8</v>
      </c>
      <c r="B694" s="14" t="s">
        <v>739</v>
      </c>
      <c r="C694" s="13">
        <v>6</v>
      </c>
      <c r="D694" s="96">
        <v>0</v>
      </c>
      <c r="E694" s="102">
        <f t="shared" si="25"/>
        <v>6</v>
      </c>
      <c r="F694" s="63" t="s">
        <v>5</v>
      </c>
    </row>
    <row r="695" spans="1:6" ht="15.75" customHeight="1" x14ac:dyDescent="0.25">
      <c r="A695" s="19">
        <v>9</v>
      </c>
      <c r="B695" s="14" t="s">
        <v>740</v>
      </c>
      <c r="C695" s="13">
        <v>13</v>
      </c>
      <c r="D695" s="96">
        <v>0</v>
      </c>
      <c r="E695" s="102">
        <f t="shared" si="25"/>
        <v>13</v>
      </c>
      <c r="F695" s="63" t="s">
        <v>5</v>
      </c>
    </row>
    <row r="696" spans="1:6" ht="15.75" customHeight="1" x14ac:dyDescent="0.25">
      <c r="A696" s="19">
        <v>10</v>
      </c>
      <c r="B696" s="14" t="s">
        <v>741</v>
      </c>
      <c r="C696" s="13">
        <v>2</v>
      </c>
      <c r="D696" s="96">
        <v>0</v>
      </c>
      <c r="E696" s="102">
        <f t="shared" si="25"/>
        <v>2</v>
      </c>
      <c r="F696" s="63" t="s">
        <v>5</v>
      </c>
    </row>
    <row r="697" spans="1:6" ht="15.75" customHeight="1" x14ac:dyDescent="0.25">
      <c r="A697" s="19">
        <v>11</v>
      </c>
      <c r="B697" s="14" t="s">
        <v>742</v>
      </c>
      <c r="C697" s="13">
        <v>2</v>
      </c>
      <c r="D697" s="96">
        <v>0</v>
      </c>
      <c r="E697" s="102">
        <f t="shared" si="25"/>
        <v>2</v>
      </c>
      <c r="F697" s="63" t="s">
        <v>5</v>
      </c>
    </row>
    <row r="698" spans="1:6" ht="15.75" customHeight="1" x14ac:dyDescent="0.25">
      <c r="A698" s="19">
        <v>12</v>
      </c>
      <c r="B698" s="14" t="s">
        <v>743</v>
      </c>
      <c r="C698" s="13">
        <v>1</v>
      </c>
      <c r="D698" s="96">
        <v>0</v>
      </c>
      <c r="E698" s="102">
        <f t="shared" si="25"/>
        <v>1</v>
      </c>
      <c r="F698" s="63" t="s">
        <v>5</v>
      </c>
    </row>
    <row r="699" spans="1:6" ht="15.75" customHeight="1" x14ac:dyDescent="0.25">
      <c r="A699" s="19">
        <v>13</v>
      </c>
      <c r="B699" s="14" t="s">
        <v>744</v>
      </c>
      <c r="C699" s="13">
        <v>13</v>
      </c>
      <c r="D699" s="96">
        <v>0</v>
      </c>
      <c r="E699" s="102">
        <f t="shared" si="25"/>
        <v>13</v>
      </c>
      <c r="F699" s="63" t="s">
        <v>5</v>
      </c>
    </row>
    <row r="700" spans="1:6" ht="15.75" customHeight="1" x14ac:dyDescent="0.25">
      <c r="A700" s="19">
        <v>14</v>
      </c>
      <c r="B700" s="14" t="s">
        <v>745</v>
      </c>
      <c r="C700" s="13">
        <v>5</v>
      </c>
      <c r="D700" s="96">
        <v>0</v>
      </c>
      <c r="E700" s="102">
        <f t="shared" si="25"/>
        <v>5</v>
      </c>
      <c r="F700" s="63" t="s">
        <v>5</v>
      </c>
    </row>
    <row r="701" spans="1:6" ht="15.75" customHeight="1" x14ac:dyDescent="0.25">
      <c r="A701" s="19">
        <v>15</v>
      </c>
      <c r="B701" s="14" t="s">
        <v>746</v>
      </c>
      <c r="C701" s="13">
        <v>2</v>
      </c>
      <c r="D701" s="96">
        <v>0</v>
      </c>
      <c r="E701" s="102">
        <f t="shared" si="25"/>
        <v>2</v>
      </c>
      <c r="F701" s="63" t="s">
        <v>5</v>
      </c>
    </row>
    <row r="702" spans="1:6" ht="15.75" customHeight="1" x14ac:dyDescent="0.25">
      <c r="A702" s="19">
        <v>16</v>
      </c>
      <c r="B702" s="14" t="s">
        <v>747</v>
      </c>
      <c r="C702" s="13">
        <v>4</v>
      </c>
      <c r="D702" s="96">
        <v>0</v>
      </c>
      <c r="E702" s="102">
        <f t="shared" si="25"/>
        <v>4</v>
      </c>
      <c r="F702" s="63" t="s">
        <v>5</v>
      </c>
    </row>
    <row r="703" spans="1:6" ht="15.75" customHeight="1" x14ac:dyDescent="0.25">
      <c r="A703" s="19">
        <v>17</v>
      </c>
      <c r="B703" s="14" t="s">
        <v>748</v>
      </c>
      <c r="C703" s="13">
        <v>1</v>
      </c>
      <c r="D703" s="96">
        <v>0</v>
      </c>
      <c r="E703" s="102">
        <f t="shared" si="25"/>
        <v>1</v>
      </c>
      <c r="F703" s="63" t="s">
        <v>5</v>
      </c>
    </row>
    <row r="704" spans="1:6" ht="15.75" customHeight="1" x14ac:dyDescent="0.25">
      <c r="A704" s="19">
        <v>18</v>
      </c>
      <c r="B704" s="14" t="s">
        <v>749</v>
      </c>
      <c r="C704" s="13">
        <v>2</v>
      </c>
      <c r="D704" s="96">
        <v>0</v>
      </c>
      <c r="E704" s="102">
        <f t="shared" si="25"/>
        <v>2</v>
      </c>
      <c r="F704" s="63" t="s">
        <v>5</v>
      </c>
    </row>
    <row r="705" spans="1:6" ht="15.75" customHeight="1" x14ac:dyDescent="0.25">
      <c r="A705" s="19">
        <v>19</v>
      </c>
      <c r="B705" s="14" t="s">
        <v>750</v>
      </c>
      <c r="C705" s="13">
        <v>1</v>
      </c>
      <c r="D705" s="96">
        <v>0</v>
      </c>
      <c r="E705" s="102">
        <f t="shared" si="25"/>
        <v>1</v>
      </c>
      <c r="F705" s="63" t="s">
        <v>5</v>
      </c>
    </row>
    <row r="706" spans="1:6" ht="15.75" customHeight="1" x14ac:dyDescent="0.25">
      <c r="A706" s="19">
        <v>20</v>
      </c>
      <c r="B706" s="14" t="s">
        <v>751</v>
      </c>
      <c r="C706" s="13">
        <v>3</v>
      </c>
      <c r="D706" s="96">
        <v>0</v>
      </c>
      <c r="E706" s="102">
        <f t="shared" si="25"/>
        <v>3</v>
      </c>
      <c r="F706" s="63" t="s">
        <v>5</v>
      </c>
    </row>
    <row r="707" spans="1:6" ht="15.75" customHeight="1" x14ac:dyDescent="0.25">
      <c r="A707" s="19">
        <v>21</v>
      </c>
      <c r="B707" s="14" t="s">
        <v>752</v>
      </c>
      <c r="C707" s="13">
        <v>3</v>
      </c>
      <c r="D707" s="96">
        <v>0</v>
      </c>
      <c r="E707" s="102">
        <f t="shared" si="25"/>
        <v>3</v>
      </c>
      <c r="F707" s="63" t="s">
        <v>5</v>
      </c>
    </row>
    <row r="708" spans="1:6" ht="15.75" customHeight="1" x14ac:dyDescent="0.25">
      <c r="A708" s="19">
        <v>22</v>
      </c>
      <c r="B708" s="14" t="s">
        <v>753</v>
      </c>
      <c r="C708" s="13">
        <v>10</v>
      </c>
      <c r="D708" s="96">
        <v>0</v>
      </c>
      <c r="E708" s="102">
        <f t="shared" si="25"/>
        <v>10</v>
      </c>
      <c r="F708" s="63" t="s">
        <v>5</v>
      </c>
    </row>
    <row r="709" spans="1:6" ht="15.75" customHeight="1" x14ac:dyDescent="0.25">
      <c r="A709" s="19">
        <v>23</v>
      </c>
      <c r="B709" s="14" t="s">
        <v>754</v>
      </c>
      <c r="C709" s="13">
        <v>13</v>
      </c>
      <c r="D709" s="96">
        <v>0</v>
      </c>
      <c r="E709" s="102">
        <f t="shared" si="25"/>
        <v>13</v>
      </c>
      <c r="F709" s="63" t="s">
        <v>5</v>
      </c>
    </row>
    <row r="710" spans="1:6" ht="15.75" customHeight="1" x14ac:dyDescent="0.25">
      <c r="A710" s="19">
        <v>24</v>
      </c>
      <c r="B710" s="14" t="s">
        <v>755</v>
      </c>
      <c r="C710" s="13">
        <v>2</v>
      </c>
      <c r="D710" s="96">
        <v>0</v>
      </c>
      <c r="E710" s="102">
        <f t="shared" si="25"/>
        <v>2</v>
      </c>
      <c r="F710" s="63" t="s">
        <v>5</v>
      </c>
    </row>
    <row r="711" spans="1:6" ht="15.75" customHeight="1" x14ac:dyDescent="0.25">
      <c r="A711" s="19">
        <v>25</v>
      </c>
      <c r="B711" s="14" t="s">
        <v>756</v>
      </c>
      <c r="C711" s="13">
        <v>7</v>
      </c>
      <c r="D711" s="96">
        <v>0</v>
      </c>
      <c r="E711" s="102">
        <f t="shared" si="25"/>
        <v>7</v>
      </c>
      <c r="F711" s="63" t="s">
        <v>5</v>
      </c>
    </row>
    <row r="712" spans="1:6" ht="15.75" customHeight="1" x14ac:dyDescent="0.25">
      <c r="A712" s="19">
        <v>26</v>
      </c>
      <c r="B712" s="14" t="s">
        <v>757</v>
      </c>
      <c r="C712" s="13">
        <v>1</v>
      </c>
      <c r="D712" s="96">
        <v>0</v>
      </c>
      <c r="E712" s="102">
        <f t="shared" si="25"/>
        <v>1</v>
      </c>
      <c r="F712" s="63" t="s">
        <v>5</v>
      </c>
    </row>
    <row r="713" spans="1:6" ht="15.75" customHeight="1" x14ac:dyDescent="0.25">
      <c r="A713" s="19">
        <v>27</v>
      </c>
      <c r="B713" s="14" t="s">
        <v>758</v>
      </c>
      <c r="C713" s="13">
        <v>1</v>
      </c>
      <c r="D713" s="96">
        <v>0</v>
      </c>
      <c r="E713" s="102">
        <f t="shared" si="25"/>
        <v>1</v>
      </c>
      <c r="F713" s="63" t="s">
        <v>5</v>
      </c>
    </row>
    <row r="714" spans="1:6" ht="15.75" customHeight="1" x14ac:dyDescent="0.25">
      <c r="A714" s="19">
        <v>28</v>
      </c>
      <c r="B714" s="14" t="s">
        <v>759</v>
      </c>
      <c r="C714" s="13">
        <v>4</v>
      </c>
      <c r="D714" s="96">
        <v>0</v>
      </c>
      <c r="E714" s="102">
        <f t="shared" si="25"/>
        <v>4</v>
      </c>
      <c r="F714" s="63" t="s">
        <v>5</v>
      </c>
    </row>
    <row r="715" spans="1:6" ht="15.75" customHeight="1" x14ac:dyDescent="0.25">
      <c r="A715" s="19">
        <v>29</v>
      </c>
      <c r="B715" s="14" t="s">
        <v>760</v>
      </c>
      <c r="C715" s="13">
        <v>1</v>
      </c>
      <c r="D715" s="96">
        <v>0</v>
      </c>
      <c r="E715" s="102">
        <f t="shared" si="25"/>
        <v>1</v>
      </c>
      <c r="F715" s="63" t="s">
        <v>5</v>
      </c>
    </row>
    <row r="716" spans="1:6" ht="15.75" customHeight="1" x14ac:dyDescent="0.25">
      <c r="A716" s="19">
        <v>30</v>
      </c>
      <c r="B716" s="14" t="s">
        <v>761</v>
      </c>
      <c r="C716" s="13">
        <v>6</v>
      </c>
      <c r="D716" s="96">
        <v>0</v>
      </c>
      <c r="E716" s="102">
        <f t="shared" si="25"/>
        <v>6</v>
      </c>
      <c r="F716" s="63" t="s">
        <v>5</v>
      </c>
    </row>
    <row r="717" spans="1:6" ht="15.75" customHeight="1" x14ac:dyDescent="0.25">
      <c r="A717" s="19">
        <v>31</v>
      </c>
      <c r="B717" s="14" t="s">
        <v>762</v>
      </c>
      <c r="C717" s="13">
        <v>1</v>
      </c>
      <c r="D717" s="96">
        <v>0</v>
      </c>
      <c r="E717" s="102">
        <f t="shared" si="25"/>
        <v>1</v>
      </c>
      <c r="F717" s="63" t="s">
        <v>5</v>
      </c>
    </row>
    <row r="718" spans="1:6" ht="15.75" customHeight="1" x14ac:dyDescent="0.25">
      <c r="A718" s="19">
        <v>32</v>
      </c>
      <c r="B718" s="14" t="s">
        <v>763</v>
      </c>
      <c r="C718" s="13">
        <v>1</v>
      </c>
      <c r="D718" s="96">
        <v>0</v>
      </c>
      <c r="E718" s="102">
        <f t="shared" si="25"/>
        <v>1</v>
      </c>
      <c r="F718" s="63" t="s">
        <v>5</v>
      </c>
    </row>
    <row r="719" spans="1:6" ht="15.75" customHeight="1" x14ac:dyDescent="0.25">
      <c r="A719" s="19">
        <v>33</v>
      </c>
      <c r="B719" s="14" t="s">
        <v>764</v>
      </c>
      <c r="C719" s="13">
        <v>1</v>
      </c>
      <c r="D719" s="96">
        <v>0</v>
      </c>
      <c r="E719" s="102">
        <f t="shared" si="25"/>
        <v>1</v>
      </c>
      <c r="F719" s="63" t="s">
        <v>5</v>
      </c>
    </row>
    <row r="720" spans="1:6" ht="15.75" customHeight="1" x14ac:dyDescent="0.25">
      <c r="A720" s="19">
        <v>34</v>
      </c>
      <c r="B720" s="14" t="s">
        <v>765</v>
      </c>
      <c r="C720" s="13">
        <v>2</v>
      </c>
      <c r="D720" s="96">
        <v>0</v>
      </c>
      <c r="E720" s="102">
        <f t="shared" si="25"/>
        <v>2</v>
      </c>
      <c r="F720" s="63" t="s">
        <v>5</v>
      </c>
    </row>
    <row r="721" spans="1:6" ht="15.75" customHeight="1" x14ac:dyDescent="0.25">
      <c r="A721" s="19">
        <v>35</v>
      </c>
      <c r="B721" s="14" t="s">
        <v>766</v>
      </c>
      <c r="C721" s="13">
        <v>1</v>
      </c>
      <c r="D721" s="96">
        <v>0</v>
      </c>
      <c r="E721" s="102">
        <f t="shared" si="25"/>
        <v>1</v>
      </c>
      <c r="F721" s="63" t="s">
        <v>5</v>
      </c>
    </row>
    <row r="722" spans="1:6" ht="15.75" customHeight="1" x14ac:dyDescent="0.25">
      <c r="A722" s="19">
        <v>36</v>
      </c>
      <c r="B722" s="14" t="s">
        <v>767</v>
      </c>
      <c r="C722" s="13">
        <v>1</v>
      </c>
      <c r="D722" s="96">
        <v>0</v>
      </c>
      <c r="E722" s="102">
        <f t="shared" si="25"/>
        <v>1</v>
      </c>
      <c r="F722" s="63" t="s">
        <v>5</v>
      </c>
    </row>
    <row r="723" spans="1:6" ht="15.75" customHeight="1" x14ac:dyDescent="0.25">
      <c r="A723" s="19">
        <v>37</v>
      </c>
      <c r="B723" s="14" t="s">
        <v>768</v>
      </c>
      <c r="C723" s="13">
        <v>1</v>
      </c>
      <c r="D723" s="96">
        <v>0</v>
      </c>
      <c r="E723" s="102">
        <f t="shared" si="25"/>
        <v>1</v>
      </c>
      <c r="F723" s="63" t="s">
        <v>5</v>
      </c>
    </row>
    <row r="724" spans="1:6" ht="15.75" customHeight="1" x14ac:dyDescent="0.25">
      <c r="A724" s="19">
        <v>38</v>
      </c>
      <c r="B724" s="14" t="s">
        <v>769</v>
      </c>
      <c r="C724" s="13">
        <v>2</v>
      </c>
      <c r="D724" s="96">
        <v>0</v>
      </c>
      <c r="E724" s="102">
        <f t="shared" si="25"/>
        <v>2</v>
      </c>
      <c r="F724" s="63" t="s">
        <v>5</v>
      </c>
    </row>
    <row r="725" spans="1:6" ht="15.75" customHeight="1" x14ac:dyDescent="0.25">
      <c r="A725" s="19">
        <v>39</v>
      </c>
      <c r="B725" s="14" t="s">
        <v>770</v>
      </c>
      <c r="C725" s="13">
        <v>2</v>
      </c>
      <c r="D725" s="96">
        <v>0</v>
      </c>
      <c r="E725" s="102">
        <f t="shared" si="25"/>
        <v>2</v>
      </c>
      <c r="F725" s="63" t="s">
        <v>5</v>
      </c>
    </row>
    <row r="726" spans="1:6" ht="15.75" customHeight="1" x14ac:dyDescent="0.25">
      <c r="A726" s="19">
        <v>40</v>
      </c>
      <c r="B726" s="14" t="s">
        <v>771</v>
      </c>
      <c r="C726" s="13">
        <v>1</v>
      </c>
      <c r="D726" s="96">
        <v>0</v>
      </c>
      <c r="E726" s="102">
        <f t="shared" si="25"/>
        <v>1</v>
      </c>
      <c r="F726" s="63" t="s">
        <v>5</v>
      </c>
    </row>
    <row r="727" spans="1:6" ht="15.75" customHeight="1" x14ac:dyDescent="0.25">
      <c r="A727" s="19">
        <v>41</v>
      </c>
      <c r="B727" s="14" t="s">
        <v>772</v>
      </c>
      <c r="C727" s="13">
        <v>5</v>
      </c>
      <c r="D727" s="96">
        <v>0</v>
      </c>
      <c r="E727" s="102">
        <f t="shared" si="25"/>
        <v>5</v>
      </c>
      <c r="F727" s="63" t="s">
        <v>5</v>
      </c>
    </row>
    <row r="728" spans="1:6" ht="15.75" customHeight="1" x14ac:dyDescent="0.25">
      <c r="A728" s="19">
        <v>42</v>
      </c>
      <c r="B728" s="14" t="s">
        <v>773</v>
      </c>
      <c r="C728" s="13">
        <v>3</v>
      </c>
      <c r="D728" s="96">
        <v>0</v>
      </c>
      <c r="E728" s="102">
        <f t="shared" si="25"/>
        <v>3</v>
      </c>
      <c r="F728" s="63" t="s">
        <v>5</v>
      </c>
    </row>
    <row r="729" spans="1:6" ht="15.75" customHeight="1" x14ac:dyDescent="0.25">
      <c r="A729" s="19">
        <v>43</v>
      </c>
      <c r="B729" s="14" t="s">
        <v>774</v>
      </c>
      <c r="C729" s="13">
        <v>16</v>
      </c>
      <c r="D729" s="96">
        <v>0</v>
      </c>
      <c r="E729" s="102">
        <f t="shared" si="25"/>
        <v>16</v>
      </c>
      <c r="F729" s="63" t="s">
        <v>5</v>
      </c>
    </row>
    <row r="730" spans="1:6" ht="15.75" customHeight="1" x14ac:dyDescent="0.25">
      <c r="A730" s="19">
        <v>44</v>
      </c>
      <c r="B730" s="14" t="s">
        <v>775</v>
      </c>
      <c r="C730" s="13">
        <v>1</v>
      </c>
      <c r="D730" s="96">
        <v>0</v>
      </c>
      <c r="E730" s="102">
        <f t="shared" si="25"/>
        <v>1</v>
      </c>
      <c r="F730" s="63" t="s">
        <v>5</v>
      </c>
    </row>
    <row r="731" spans="1:6" ht="15.75" customHeight="1" x14ac:dyDescent="0.25">
      <c r="A731" s="19">
        <v>45</v>
      </c>
      <c r="B731" s="14" t="s">
        <v>776</v>
      </c>
      <c r="C731" s="13">
        <v>2</v>
      </c>
      <c r="D731" s="96">
        <v>0</v>
      </c>
      <c r="E731" s="102">
        <f t="shared" si="25"/>
        <v>2</v>
      </c>
      <c r="F731" s="63" t="s">
        <v>5</v>
      </c>
    </row>
    <row r="732" spans="1:6" ht="15.75" customHeight="1" x14ac:dyDescent="0.25">
      <c r="A732" s="19">
        <v>46</v>
      </c>
      <c r="B732" s="14" t="s">
        <v>777</v>
      </c>
      <c r="C732" s="13">
        <v>2</v>
      </c>
      <c r="D732" s="96">
        <v>0</v>
      </c>
      <c r="E732" s="102">
        <f t="shared" si="25"/>
        <v>2</v>
      </c>
      <c r="F732" s="63" t="s">
        <v>5</v>
      </c>
    </row>
    <row r="733" spans="1:6" ht="15.75" customHeight="1" x14ac:dyDescent="0.25">
      <c r="A733" s="19">
        <v>47</v>
      </c>
      <c r="B733" s="14" t="s">
        <v>778</v>
      </c>
      <c r="C733" s="13">
        <v>3</v>
      </c>
      <c r="D733" s="96">
        <v>0</v>
      </c>
      <c r="E733" s="102">
        <f t="shared" si="25"/>
        <v>3</v>
      </c>
      <c r="F733" s="63" t="s">
        <v>5</v>
      </c>
    </row>
    <row r="734" spans="1:6" ht="15.75" customHeight="1" x14ac:dyDescent="0.25">
      <c r="A734" s="19">
        <v>48</v>
      </c>
      <c r="B734" s="14" t="s">
        <v>779</v>
      </c>
      <c r="C734" s="13">
        <v>3</v>
      </c>
      <c r="D734" s="96">
        <v>0</v>
      </c>
      <c r="E734" s="102">
        <f t="shared" si="25"/>
        <v>3</v>
      </c>
      <c r="F734" s="63" t="s">
        <v>5</v>
      </c>
    </row>
    <row r="735" spans="1:6" s="12" customFormat="1" ht="16.5" thickBot="1" x14ac:dyDescent="0.3">
      <c r="A735" s="19"/>
      <c r="B735" s="14"/>
      <c r="C735" s="13"/>
      <c r="D735" s="96"/>
      <c r="E735" s="102"/>
      <c r="F735" s="63"/>
    </row>
    <row r="736" spans="1:6" ht="15.75" customHeight="1" thickBot="1" x14ac:dyDescent="0.3">
      <c r="A736" s="145" t="s">
        <v>64</v>
      </c>
      <c r="B736" s="146"/>
      <c r="C736" s="108"/>
      <c r="D736" s="96"/>
      <c r="E736" s="102"/>
      <c r="F736" s="63"/>
    </row>
    <row r="737" spans="1:6" ht="15.75" customHeight="1" x14ac:dyDescent="0.25">
      <c r="A737" s="19">
        <v>1</v>
      </c>
      <c r="B737" s="14" t="s">
        <v>780</v>
      </c>
      <c r="C737" s="108">
        <v>15</v>
      </c>
      <c r="D737" s="96">
        <v>0</v>
      </c>
      <c r="E737" s="102">
        <f t="shared" ref="E737" si="26">C737*(1+D737)</f>
        <v>15</v>
      </c>
      <c r="F737" s="63" t="s">
        <v>5</v>
      </c>
    </row>
    <row r="738" spans="1:6" ht="15.75" customHeight="1" x14ac:dyDescent="0.25">
      <c r="A738" s="19">
        <v>2</v>
      </c>
      <c r="B738" s="14" t="s">
        <v>65</v>
      </c>
      <c r="C738" s="108">
        <v>9</v>
      </c>
      <c r="D738" s="96">
        <v>0</v>
      </c>
      <c r="E738" s="102">
        <f t="shared" ref="E738:E739" si="27">C738*(1+D738)</f>
        <v>9</v>
      </c>
      <c r="F738" s="63" t="s">
        <v>5</v>
      </c>
    </row>
    <row r="739" spans="1:6" ht="15.75" customHeight="1" x14ac:dyDescent="0.25">
      <c r="A739" s="19">
        <v>3</v>
      </c>
      <c r="B739" s="14" t="s">
        <v>66</v>
      </c>
      <c r="C739" s="108">
        <v>6</v>
      </c>
      <c r="D739" s="96">
        <v>0</v>
      </c>
      <c r="E739" s="102">
        <f t="shared" si="27"/>
        <v>6</v>
      </c>
      <c r="F739" s="63" t="s">
        <v>5</v>
      </c>
    </row>
    <row r="740" spans="1:6" s="12" customFormat="1" ht="16.5" thickBot="1" x14ac:dyDescent="0.3">
      <c r="A740" s="65"/>
      <c r="B740" s="66"/>
      <c r="C740" s="67"/>
      <c r="D740" s="68"/>
      <c r="E740" s="69"/>
      <c r="F740" s="70"/>
    </row>
  </sheetData>
  <mergeCells count="11">
    <mergeCell ref="A736:B736"/>
    <mergeCell ref="C2:C3"/>
    <mergeCell ref="A313:B313"/>
    <mergeCell ref="A6:B6"/>
    <mergeCell ref="A7:B7"/>
    <mergeCell ref="A8:B8"/>
    <mergeCell ref="A9:B9"/>
    <mergeCell ref="A186:B186"/>
    <mergeCell ref="A187:B187"/>
    <mergeCell ref="A541:B541"/>
    <mergeCell ref="A686:B686"/>
  </mergeCells>
  <printOptions horizontalCentered="1" verticalCentered="1"/>
  <pageMargins left="0.7" right="0.7" top="0.75" bottom="0.75" header="0.3" footer="0.3"/>
  <pageSetup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4</vt:i4>
      </vt:variant>
      <vt:variant>
        <vt:lpstr>Charts</vt:lpstr>
      </vt:variant>
      <vt:variant>
        <vt:i4>1</vt:i4>
      </vt:variant>
      <vt:variant>
        <vt:lpstr>Named Ranges</vt:lpstr>
      </vt:variant>
      <vt:variant>
        <vt:i4>3</vt:i4>
      </vt:variant>
    </vt:vector>
  </HeadingPairs>
  <TitlesOfParts>
    <vt:vector size="8" baseType="lpstr">
      <vt:lpstr>Sheet1</vt:lpstr>
      <vt:lpstr>HVAC Estimate</vt:lpstr>
      <vt:lpstr>Add Alternate</vt:lpstr>
      <vt:lpstr>Duct Takeoff</vt:lpstr>
      <vt:lpstr>Chart1</vt:lpstr>
      <vt:lpstr>'Add Alternate'!Print_Area</vt:lpstr>
      <vt:lpstr>'Duct Takeoff'!Print_Area</vt:lpstr>
      <vt:lpstr>'HVAC Estimate'!Print_Area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Marks</dc:creator>
  <cp:lastModifiedBy>Admin</cp:lastModifiedBy>
  <cp:lastPrinted>2021-01-20T13:40:33Z</cp:lastPrinted>
  <dcterms:created xsi:type="dcterms:W3CDTF">2004-05-05T14:08:18Z</dcterms:created>
  <dcterms:modified xsi:type="dcterms:W3CDTF">2023-02-09T21:33:12Z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ies>
</file>