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60" windowHeight="7680"/>
  </bookViews>
  <sheets>
    <sheet name="Estimate" sheetId="1" r:id="rId1"/>
  </sheets>
  <definedNames>
    <definedName name="_xlnm.Print_Area" localSheetId="0">Estimate!$A$1:$O$191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79" i="1" l="1"/>
  <c r="N178" i="1"/>
  <c r="N177" i="1"/>
  <c r="N176" i="1"/>
  <c r="N175" i="1"/>
  <c r="N174" i="1"/>
  <c r="N173" i="1"/>
  <c r="J121" i="1"/>
  <c r="J120" i="1"/>
  <c r="J114" i="1"/>
  <c r="J113" i="1"/>
  <c r="J108" i="1"/>
  <c r="J107" i="1"/>
  <c r="J102" i="1"/>
  <c r="J101" i="1"/>
  <c r="J78" i="1"/>
  <c r="J77" i="1"/>
  <c r="J72" i="1"/>
  <c r="J71" i="1"/>
  <c r="J66" i="1"/>
  <c r="J65" i="1"/>
  <c r="J60" i="1"/>
  <c r="J59" i="1"/>
  <c r="J88" i="1"/>
  <c r="J13" i="1" l="1"/>
  <c r="C13" i="1"/>
  <c r="E13" i="1" s="1"/>
  <c r="J12" i="1"/>
  <c r="C12" i="1"/>
  <c r="E12" i="1" s="1"/>
  <c r="J11" i="1"/>
  <c r="C11" i="1"/>
  <c r="E11" i="1" s="1"/>
  <c r="M11" i="1" s="1"/>
  <c r="N11" i="1" s="1"/>
  <c r="J10" i="1"/>
  <c r="M13" i="1" l="1"/>
  <c r="N13" i="1" s="1"/>
  <c r="I13" i="1"/>
  <c r="I12" i="1"/>
  <c r="M12" i="1"/>
  <c r="N12" i="1" s="1"/>
  <c r="I11" i="1"/>
  <c r="O11" i="1" s="1"/>
  <c r="O13" i="1" l="1"/>
  <c r="O12" i="1"/>
  <c r="J124" i="1" l="1"/>
  <c r="C124" i="1"/>
  <c r="E124" i="1" s="1"/>
  <c r="M124" i="1" s="1"/>
  <c r="N124" i="1" s="1"/>
  <c r="J123" i="1"/>
  <c r="C123" i="1"/>
  <c r="E123" i="1" s="1"/>
  <c r="J122" i="1"/>
  <c r="C122" i="1"/>
  <c r="E122" i="1" s="1"/>
  <c r="C121" i="1"/>
  <c r="E121" i="1" s="1"/>
  <c r="C120" i="1"/>
  <c r="E120" i="1" s="1"/>
  <c r="M120" i="1" l="1"/>
  <c r="N120" i="1" s="1"/>
  <c r="I120" i="1"/>
  <c r="M121" i="1"/>
  <c r="N121" i="1" s="1"/>
  <c r="I121" i="1"/>
  <c r="I122" i="1"/>
  <c r="M122" i="1"/>
  <c r="N122" i="1" s="1"/>
  <c r="O122" i="1" s="1"/>
  <c r="I123" i="1"/>
  <c r="M123" i="1"/>
  <c r="N123" i="1" s="1"/>
  <c r="I124" i="1"/>
  <c r="O124" i="1" s="1"/>
  <c r="O121" i="1" l="1"/>
  <c r="O120" i="1"/>
  <c r="O123" i="1"/>
  <c r="J49" i="1" l="1"/>
  <c r="C88" i="1" l="1"/>
  <c r="C48" i="1"/>
  <c r="E49" i="1"/>
  <c r="J43" i="1"/>
  <c r="E43" i="1"/>
  <c r="M43" i="1" s="1"/>
  <c r="J126" i="1"/>
  <c r="E126" i="1"/>
  <c r="M126" i="1" s="1"/>
  <c r="J153" i="1"/>
  <c r="E153" i="1"/>
  <c r="I153" i="1" s="1"/>
  <c r="J156" i="1"/>
  <c r="C158" i="1"/>
  <c r="E158" i="1" s="1"/>
  <c r="C157" i="1"/>
  <c r="E157" i="1" s="1"/>
  <c r="M157" i="1" s="1"/>
  <c r="J158" i="1"/>
  <c r="J157" i="1"/>
  <c r="J145" i="1"/>
  <c r="J146" i="1"/>
  <c r="J147" i="1"/>
  <c r="J148" i="1"/>
  <c r="J149" i="1"/>
  <c r="J150" i="1"/>
  <c r="J151" i="1"/>
  <c r="C151" i="1"/>
  <c r="E151" i="1" s="1"/>
  <c r="M151" i="1" s="1"/>
  <c r="C150" i="1"/>
  <c r="E150" i="1" s="1"/>
  <c r="C149" i="1"/>
  <c r="E149" i="1" s="1"/>
  <c r="C147" i="1"/>
  <c r="E147" i="1" s="1"/>
  <c r="C146" i="1"/>
  <c r="E146" i="1" s="1"/>
  <c r="C145" i="1"/>
  <c r="E145" i="1" s="1"/>
  <c r="J141" i="1"/>
  <c r="J131" i="1"/>
  <c r="J138" i="1"/>
  <c r="C138" i="1"/>
  <c r="E138" i="1" s="1"/>
  <c r="M138" i="1" s="1"/>
  <c r="J137" i="1"/>
  <c r="C137" i="1"/>
  <c r="E137" i="1" s="1"/>
  <c r="J136" i="1"/>
  <c r="C136" i="1"/>
  <c r="E136" i="1" s="1"/>
  <c r="J135" i="1"/>
  <c r="C135" i="1"/>
  <c r="E135" i="1" s="1"/>
  <c r="J134" i="1"/>
  <c r="C134" i="1"/>
  <c r="E134" i="1" s="1"/>
  <c r="J133" i="1"/>
  <c r="C133" i="1"/>
  <c r="E133" i="1" s="1"/>
  <c r="M133" i="1" s="1"/>
  <c r="J132" i="1"/>
  <c r="C132" i="1"/>
  <c r="E132" i="1" s="1"/>
  <c r="J103" i="1"/>
  <c r="J104" i="1"/>
  <c r="J105" i="1"/>
  <c r="J106" i="1"/>
  <c r="J109" i="1"/>
  <c r="J110" i="1"/>
  <c r="J111" i="1"/>
  <c r="J112" i="1"/>
  <c r="J115" i="1"/>
  <c r="J116" i="1"/>
  <c r="J117" i="1"/>
  <c r="J118" i="1"/>
  <c r="J119" i="1"/>
  <c r="J100" i="1"/>
  <c r="C117" i="1"/>
  <c r="E117" i="1" s="1"/>
  <c r="C116" i="1"/>
  <c r="E116" i="1" s="1"/>
  <c r="C115" i="1"/>
  <c r="E115" i="1" s="1"/>
  <c r="C114" i="1"/>
  <c r="E114" i="1" s="1"/>
  <c r="C113" i="1"/>
  <c r="E113" i="1" s="1"/>
  <c r="C111" i="1"/>
  <c r="E111" i="1" s="1"/>
  <c r="C110" i="1"/>
  <c r="E110" i="1" s="1"/>
  <c r="C109" i="1"/>
  <c r="E109" i="1" s="1"/>
  <c r="C108" i="1"/>
  <c r="E108" i="1" s="1"/>
  <c r="C107" i="1"/>
  <c r="E107" i="1" s="1"/>
  <c r="C105" i="1"/>
  <c r="E105" i="1" s="1"/>
  <c r="C104" i="1"/>
  <c r="E104" i="1" s="1"/>
  <c r="C103" i="1"/>
  <c r="E103" i="1" s="1"/>
  <c r="C102" i="1"/>
  <c r="E102" i="1" s="1"/>
  <c r="C101" i="1"/>
  <c r="E101" i="1" s="1"/>
  <c r="J76" i="1"/>
  <c r="J70" i="1"/>
  <c r="J64" i="1"/>
  <c r="J58" i="1"/>
  <c r="J57" i="1"/>
  <c r="J56" i="1"/>
  <c r="J54" i="1"/>
  <c r="J53" i="1"/>
  <c r="J52" i="1"/>
  <c r="J55" i="1"/>
  <c r="J61" i="1"/>
  <c r="J62" i="1"/>
  <c r="J63" i="1"/>
  <c r="J67" i="1"/>
  <c r="J68" i="1"/>
  <c r="J69" i="1"/>
  <c r="J73" i="1"/>
  <c r="J74" i="1"/>
  <c r="J75" i="1"/>
  <c r="J79" i="1"/>
  <c r="J80" i="1"/>
  <c r="J81" i="1"/>
  <c r="J82" i="1"/>
  <c r="J83" i="1"/>
  <c r="C75" i="1"/>
  <c r="E75" i="1" s="1"/>
  <c r="C74" i="1"/>
  <c r="E74" i="1" s="1"/>
  <c r="C73" i="1"/>
  <c r="E73" i="1" s="1"/>
  <c r="C72" i="1"/>
  <c r="E72" i="1" s="1"/>
  <c r="C71" i="1"/>
  <c r="E71" i="1" s="1"/>
  <c r="C81" i="1"/>
  <c r="E81" i="1" s="1"/>
  <c r="C80" i="1"/>
  <c r="E80" i="1" s="1"/>
  <c r="C79" i="1"/>
  <c r="E79" i="1" s="1"/>
  <c r="C78" i="1"/>
  <c r="E78" i="1" s="1"/>
  <c r="C77" i="1"/>
  <c r="E77" i="1" s="1"/>
  <c r="C69" i="1"/>
  <c r="E69" i="1" s="1"/>
  <c r="C68" i="1"/>
  <c r="E68" i="1" s="1"/>
  <c r="C67" i="1"/>
  <c r="E67" i="1" s="1"/>
  <c r="C66" i="1"/>
  <c r="E66" i="1" s="1"/>
  <c r="C65" i="1"/>
  <c r="E65" i="1" s="1"/>
  <c r="C63" i="1"/>
  <c r="E63" i="1" s="1"/>
  <c r="C62" i="1"/>
  <c r="E62" i="1" s="1"/>
  <c r="C61" i="1"/>
  <c r="E61" i="1" s="1"/>
  <c r="C60" i="1"/>
  <c r="E60" i="1" s="1"/>
  <c r="C59" i="1"/>
  <c r="E59" i="1" s="1"/>
  <c r="C57" i="1"/>
  <c r="E57" i="1" s="1"/>
  <c r="C56" i="1"/>
  <c r="E56" i="1" s="1"/>
  <c r="C55" i="1"/>
  <c r="E55" i="1" s="1"/>
  <c r="C54" i="1"/>
  <c r="E54" i="1" s="1"/>
  <c r="C53" i="1"/>
  <c r="E53" i="1" s="1"/>
  <c r="J48" i="1"/>
  <c r="J41" i="1"/>
  <c r="J20" i="1"/>
  <c r="J19" i="1"/>
  <c r="J16" i="1"/>
  <c r="M113" i="1" l="1"/>
  <c r="N113" i="1" s="1"/>
  <c r="O113" i="1" s="1"/>
  <c r="I113" i="1"/>
  <c r="I101" i="1"/>
  <c r="M101" i="1"/>
  <c r="N101" i="1" s="1"/>
  <c r="O101" i="1" s="1"/>
  <c r="M102" i="1"/>
  <c r="N102" i="1" s="1"/>
  <c r="I102" i="1"/>
  <c r="I114" i="1"/>
  <c r="M114" i="1"/>
  <c r="N114" i="1" s="1"/>
  <c r="O114" i="1" s="1"/>
  <c r="I107" i="1"/>
  <c r="M107" i="1"/>
  <c r="N107" i="1" s="1"/>
  <c r="M108" i="1"/>
  <c r="N108" i="1" s="1"/>
  <c r="I108" i="1"/>
  <c r="I65" i="1"/>
  <c r="M65" i="1"/>
  <c r="N65" i="1" s="1"/>
  <c r="M66" i="1"/>
  <c r="N66" i="1" s="1"/>
  <c r="I66" i="1"/>
  <c r="M71" i="1"/>
  <c r="N71" i="1" s="1"/>
  <c r="I71" i="1"/>
  <c r="I59" i="1"/>
  <c r="M59" i="1"/>
  <c r="N59" i="1" s="1"/>
  <c r="O59" i="1" s="1"/>
  <c r="I72" i="1"/>
  <c r="M72" i="1"/>
  <c r="N72" i="1" s="1"/>
  <c r="M60" i="1"/>
  <c r="N60" i="1" s="1"/>
  <c r="O60" i="1" s="1"/>
  <c r="I60" i="1"/>
  <c r="M77" i="1"/>
  <c r="N77" i="1" s="1"/>
  <c r="I77" i="1"/>
  <c r="M78" i="1"/>
  <c r="N78" i="1" s="1"/>
  <c r="I78" i="1"/>
  <c r="M49" i="1"/>
  <c r="N49" i="1" s="1"/>
  <c r="I49" i="1"/>
  <c r="M153" i="1"/>
  <c r="N153" i="1" s="1"/>
  <c r="O153" i="1" s="1"/>
  <c r="N43" i="1"/>
  <c r="I43" i="1"/>
  <c r="N138" i="1"/>
  <c r="I126" i="1"/>
  <c r="N126" i="1"/>
  <c r="N157" i="1"/>
  <c r="N151" i="1"/>
  <c r="M158" i="1"/>
  <c r="N158" i="1" s="1"/>
  <c r="I158" i="1"/>
  <c r="I157" i="1"/>
  <c r="N133" i="1"/>
  <c r="M149" i="1"/>
  <c r="N149" i="1" s="1"/>
  <c r="I149" i="1"/>
  <c r="M150" i="1"/>
  <c r="N150" i="1" s="1"/>
  <c r="I150" i="1"/>
  <c r="I151" i="1"/>
  <c r="M147" i="1"/>
  <c r="N147" i="1" s="1"/>
  <c r="I147" i="1"/>
  <c r="I145" i="1"/>
  <c r="M145" i="1"/>
  <c r="N145" i="1" s="1"/>
  <c r="M146" i="1"/>
  <c r="N146" i="1" s="1"/>
  <c r="I146" i="1"/>
  <c r="M136" i="1"/>
  <c r="N136" i="1" s="1"/>
  <c r="I136" i="1"/>
  <c r="M137" i="1"/>
  <c r="N137" i="1" s="1"/>
  <c r="I137" i="1"/>
  <c r="I134" i="1"/>
  <c r="M134" i="1"/>
  <c r="N134" i="1" s="1"/>
  <c r="M132" i="1"/>
  <c r="N132" i="1" s="1"/>
  <c r="I132" i="1"/>
  <c r="I135" i="1"/>
  <c r="M135" i="1"/>
  <c r="N135" i="1" s="1"/>
  <c r="I133" i="1"/>
  <c r="I138" i="1"/>
  <c r="M115" i="1"/>
  <c r="N115" i="1" s="1"/>
  <c r="I115" i="1"/>
  <c r="M116" i="1"/>
  <c r="N116" i="1" s="1"/>
  <c r="I116" i="1"/>
  <c r="M117" i="1"/>
  <c r="N117" i="1" s="1"/>
  <c r="I117" i="1"/>
  <c r="I109" i="1"/>
  <c r="M109" i="1"/>
  <c r="N109" i="1" s="1"/>
  <c r="M110" i="1"/>
  <c r="N110" i="1" s="1"/>
  <c r="I110" i="1"/>
  <c r="M111" i="1"/>
  <c r="N111" i="1" s="1"/>
  <c r="I111" i="1"/>
  <c r="I103" i="1"/>
  <c r="M103" i="1"/>
  <c r="N103" i="1" s="1"/>
  <c r="M104" i="1"/>
  <c r="N104" i="1" s="1"/>
  <c r="I104" i="1"/>
  <c r="M105" i="1"/>
  <c r="N105" i="1" s="1"/>
  <c r="I105" i="1"/>
  <c r="M75" i="1"/>
  <c r="N75" i="1" s="1"/>
  <c r="I75" i="1"/>
  <c r="I73" i="1"/>
  <c r="M73" i="1"/>
  <c r="N73" i="1" s="1"/>
  <c r="M74" i="1"/>
  <c r="N74" i="1" s="1"/>
  <c r="I74" i="1"/>
  <c r="M79" i="1"/>
  <c r="N79" i="1" s="1"/>
  <c r="I79" i="1"/>
  <c r="M80" i="1"/>
  <c r="N80" i="1" s="1"/>
  <c r="I80" i="1"/>
  <c r="M81" i="1"/>
  <c r="N81" i="1" s="1"/>
  <c r="I81" i="1"/>
  <c r="I67" i="1"/>
  <c r="M67" i="1"/>
  <c r="N67" i="1" s="1"/>
  <c r="M68" i="1"/>
  <c r="N68" i="1" s="1"/>
  <c r="I68" i="1"/>
  <c r="M69" i="1"/>
  <c r="N69" i="1" s="1"/>
  <c r="I69" i="1"/>
  <c r="I61" i="1"/>
  <c r="M61" i="1"/>
  <c r="N61" i="1" s="1"/>
  <c r="M62" i="1"/>
  <c r="N62" i="1" s="1"/>
  <c r="I62" i="1"/>
  <c r="M63" i="1"/>
  <c r="N63" i="1" s="1"/>
  <c r="I63" i="1"/>
  <c r="M54" i="1"/>
  <c r="N54" i="1" s="1"/>
  <c r="I54" i="1"/>
  <c r="M53" i="1"/>
  <c r="N53" i="1" s="1"/>
  <c r="I53" i="1"/>
  <c r="I55" i="1"/>
  <c r="M55" i="1"/>
  <c r="N55" i="1" s="1"/>
  <c r="M56" i="1"/>
  <c r="N56" i="1" s="1"/>
  <c r="I56" i="1"/>
  <c r="M57" i="1"/>
  <c r="N57" i="1" s="1"/>
  <c r="I57" i="1"/>
  <c r="O102" i="1" l="1"/>
  <c r="O108" i="1"/>
  <c r="O107" i="1"/>
  <c r="O78" i="1"/>
  <c r="O77" i="1"/>
  <c r="O71" i="1"/>
  <c r="O66" i="1"/>
  <c r="O72" i="1"/>
  <c r="O65" i="1"/>
  <c r="O49" i="1"/>
  <c r="O43" i="1"/>
  <c r="O138" i="1"/>
  <c r="O151" i="1"/>
  <c r="O126" i="1"/>
  <c r="O157" i="1"/>
  <c r="O133" i="1"/>
  <c r="O150" i="1"/>
  <c r="O158" i="1"/>
  <c r="O149" i="1"/>
  <c r="O134" i="1"/>
  <c r="O145" i="1"/>
  <c r="O147" i="1"/>
  <c r="O117" i="1"/>
  <c r="O111" i="1"/>
  <c r="O132" i="1"/>
  <c r="O146" i="1"/>
  <c r="O135" i="1"/>
  <c r="O137" i="1"/>
  <c r="O136" i="1"/>
  <c r="O105" i="1"/>
  <c r="O109" i="1"/>
  <c r="O116" i="1"/>
  <c r="O115" i="1"/>
  <c r="O81" i="1"/>
  <c r="O110" i="1"/>
  <c r="O73" i="1"/>
  <c r="O103" i="1"/>
  <c r="O74" i="1"/>
  <c r="O104" i="1"/>
  <c r="O75" i="1"/>
  <c r="O53" i="1"/>
  <c r="O61" i="1"/>
  <c r="O57" i="1"/>
  <c r="O54" i="1"/>
  <c r="O67" i="1"/>
  <c r="O80" i="1"/>
  <c r="O79" i="1"/>
  <c r="O68" i="1"/>
  <c r="O69" i="1"/>
  <c r="O62" i="1"/>
  <c r="O63" i="1"/>
  <c r="O56" i="1"/>
  <c r="O55" i="1"/>
  <c r="E83" i="1" l="1"/>
  <c r="M83" i="1" s="1"/>
  <c r="J26" i="1"/>
  <c r="J25" i="1"/>
  <c r="J24" i="1"/>
  <c r="J23" i="1"/>
  <c r="N83" i="1" l="1"/>
  <c r="I83" i="1"/>
  <c r="O83" i="1" l="1"/>
  <c r="E112" i="1" l="1"/>
  <c r="J97" i="1"/>
  <c r="E97" i="1"/>
  <c r="I97" i="1" s="1"/>
  <c r="J96" i="1"/>
  <c r="E96" i="1"/>
  <c r="M96" i="1" s="1"/>
  <c r="J95" i="1"/>
  <c r="E95" i="1"/>
  <c r="M95" i="1" s="1"/>
  <c r="E82" i="1"/>
  <c r="M82" i="1" s="1"/>
  <c r="E76" i="1"/>
  <c r="E41" i="1"/>
  <c r="I76" i="1" l="1"/>
  <c r="M76" i="1"/>
  <c r="N76" i="1" s="1"/>
  <c r="M41" i="1"/>
  <c r="N41" i="1" s="1"/>
  <c r="I41" i="1"/>
  <c r="I112" i="1"/>
  <c r="M112" i="1"/>
  <c r="N112" i="1" s="1"/>
  <c r="N96" i="1"/>
  <c r="N95" i="1"/>
  <c r="N82" i="1"/>
  <c r="I95" i="1"/>
  <c r="I96" i="1"/>
  <c r="M97" i="1"/>
  <c r="N97" i="1" s="1"/>
  <c r="O97" i="1" s="1"/>
  <c r="I82" i="1"/>
  <c r="E20" i="1"/>
  <c r="E19" i="1"/>
  <c r="O76" i="1" l="1"/>
  <c r="M20" i="1"/>
  <c r="N20" i="1" s="1"/>
  <c r="I20" i="1"/>
  <c r="I19" i="1"/>
  <c r="M19" i="1"/>
  <c r="N19" i="1" s="1"/>
  <c r="O41" i="1"/>
  <c r="O112" i="1"/>
  <c r="O96" i="1"/>
  <c r="O95" i="1"/>
  <c r="O82" i="1"/>
  <c r="O19" i="1" l="1"/>
  <c r="O20" i="1"/>
  <c r="E16" i="1"/>
  <c r="E141" i="1"/>
  <c r="E131" i="1"/>
  <c r="E88" i="1"/>
  <c r="E48" i="1"/>
  <c r="J170" i="1"/>
  <c r="E170" i="1"/>
  <c r="I170" i="1" s="1"/>
  <c r="J169" i="1"/>
  <c r="E169" i="1"/>
  <c r="M169" i="1" s="1"/>
  <c r="J171" i="1"/>
  <c r="E171" i="1"/>
  <c r="M171" i="1" s="1"/>
  <c r="J168" i="1"/>
  <c r="E168" i="1"/>
  <c r="M168" i="1" s="1"/>
  <c r="J167" i="1"/>
  <c r="E167" i="1"/>
  <c r="I167" i="1" s="1"/>
  <c r="J166" i="1"/>
  <c r="E166" i="1"/>
  <c r="J165" i="1"/>
  <c r="E165" i="1"/>
  <c r="M165" i="1" s="1"/>
  <c r="J164" i="1"/>
  <c r="E164" i="1"/>
  <c r="I164" i="1" s="1"/>
  <c r="J161" i="1"/>
  <c r="E161" i="1"/>
  <c r="E156" i="1"/>
  <c r="J38" i="1"/>
  <c r="E38" i="1"/>
  <c r="E148" i="1"/>
  <c r="M148" i="1" s="1"/>
  <c r="N148" i="1" s="1"/>
  <c r="J144" i="1"/>
  <c r="E144" i="1"/>
  <c r="M144" i="1" s="1"/>
  <c r="E119" i="1"/>
  <c r="M119" i="1" s="1"/>
  <c r="E118" i="1"/>
  <c r="M118" i="1" s="1"/>
  <c r="E106" i="1"/>
  <c r="M106" i="1" s="1"/>
  <c r="N106" i="1" s="1"/>
  <c r="E100" i="1"/>
  <c r="M100" i="1" s="1"/>
  <c r="J94" i="1"/>
  <c r="E94" i="1"/>
  <c r="M94" i="1" s="1"/>
  <c r="J93" i="1"/>
  <c r="E93" i="1"/>
  <c r="M93" i="1" s="1"/>
  <c r="J92" i="1"/>
  <c r="E92" i="1"/>
  <c r="M92" i="1" s="1"/>
  <c r="J91" i="1"/>
  <c r="E91" i="1"/>
  <c r="I91" i="1" s="1"/>
  <c r="E70" i="1"/>
  <c r="E64" i="1"/>
  <c r="E58" i="1"/>
  <c r="E52" i="1"/>
  <c r="J35" i="1"/>
  <c r="E35" i="1"/>
  <c r="M35" i="1" s="1"/>
  <c r="J32" i="1"/>
  <c r="E32" i="1"/>
  <c r="M32" i="1" s="1"/>
  <c r="J31" i="1"/>
  <c r="E31" i="1"/>
  <c r="M31" i="1" s="1"/>
  <c r="J30" i="1"/>
  <c r="E30" i="1"/>
  <c r="M30" i="1" s="1"/>
  <c r="J29" i="1"/>
  <c r="E29" i="1"/>
  <c r="M29" i="1" s="1"/>
  <c r="E26" i="1"/>
  <c r="E25" i="1"/>
  <c r="E24" i="1"/>
  <c r="E23" i="1"/>
  <c r="E10" i="1"/>
  <c r="I88" i="1" l="1"/>
  <c r="M88" i="1"/>
  <c r="N88" i="1" s="1"/>
  <c r="O88" i="1" s="1"/>
  <c r="M10" i="1"/>
  <c r="I10" i="1"/>
  <c r="M156" i="1"/>
  <c r="N156" i="1" s="1"/>
  <c r="I156" i="1"/>
  <c r="I131" i="1"/>
  <c r="M131" i="1"/>
  <c r="N131" i="1" s="1"/>
  <c r="O131" i="1" s="1"/>
  <c r="M141" i="1"/>
  <c r="N141" i="1" s="1"/>
  <c r="I141" i="1"/>
  <c r="M70" i="1"/>
  <c r="N70" i="1" s="1"/>
  <c r="I70" i="1"/>
  <c r="M52" i="1"/>
  <c r="N52" i="1" s="1"/>
  <c r="I52" i="1"/>
  <c r="I58" i="1"/>
  <c r="M58" i="1"/>
  <c r="N58" i="1" s="1"/>
  <c r="O58" i="1" s="1"/>
  <c r="I64" i="1"/>
  <c r="M64" i="1"/>
  <c r="N64" i="1" s="1"/>
  <c r="M48" i="1"/>
  <c r="I48" i="1"/>
  <c r="M16" i="1"/>
  <c r="N16" i="1" s="1"/>
  <c r="I16" i="1"/>
  <c r="N118" i="1"/>
  <c r="I26" i="1"/>
  <c r="M26" i="1"/>
  <c r="N26" i="1" s="1"/>
  <c r="N144" i="1"/>
  <c r="M23" i="1"/>
  <c r="N23" i="1" s="1"/>
  <c r="I23" i="1"/>
  <c r="I24" i="1"/>
  <c r="M24" i="1"/>
  <c r="N24" i="1" s="1"/>
  <c r="M25" i="1"/>
  <c r="N25" i="1" s="1"/>
  <c r="I25" i="1"/>
  <c r="N119" i="1"/>
  <c r="M170" i="1"/>
  <c r="N170" i="1" s="1"/>
  <c r="O170" i="1" s="1"/>
  <c r="N169" i="1"/>
  <c r="I169" i="1"/>
  <c r="M164" i="1"/>
  <c r="N164" i="1" s="1"/>
  <c r="O164" i="1" s="1"/>
  <c r="N93" i="1"/>
  <c r="N100" i="1"/>
  <c r="N29" i="1"/>
  <c r="M167" i="1"/>
  <c r="N167" i="1" s="1"/>
  <c r="O167" i="1" s="1"/>
  <c r="N35" i="1"/>
  <c r="N168" i="1"/>
  <c r="I100" i="1"/>
  <c r="I168" i="1"/>
  <c r="I32" i="1"/>
  <c r="I92" i="1"/>
  <c r="I35" i="1"/>
  <c r="I144" i="1"/>
  <c r="N30" i="1"/>
  <c r="I93" i="1"/>
  <c r="N94" i="1"/>
  <c r="I29" i="1"/>
  <c r="N165" i="1"/>
  <c r="M91" i="1"/>
  <c r="N91" i="1" s="1"/>
  <c r="O91" i="1" s="1"/>
  <c r="I119" i="1"/>
  <c r="I148" i="1"/>
  <c r="O148" i="1" s="1"/>
  <c r="N32" i="1"/>
  <c r="I94" i="1"/>
  <c r="I106" i="1"/>
  <c r="O106" i="1" s="1"/>
  <c r="N31" i="1"/>
  <c r="N171" i="1"/>
  <c r="I31" i="1"/>
  <c r="M161" i="1"/>
  <c r="N161" i="1" s="1"/>
  <c r="I161" i="1"/>
  <c r="M38" i="1"/>
  <c r="N38" i="1" s="1"/>
  <c r="I38" i="1"/>
  <c r="M166" i="1"/>
  <c r="N166" i="1" s="1"/>
  <c r="I166" i="1"/>
  <c r="I30" i="1"/>
  <c r="N92" i="1"/>
  <c r="I118" i="1"/>
  <c r="I165" i="1"/>
  <c r="I171" i="1"/>
  <c r="N10" i="1" l="1"/>
  <c r="N48" i="1"/>
  <c r="O10" i="1"/>
  <c r="O156" i="1"/>
  <c r="O141" i="1"/>
  <c r="O118" i="1"/>
  <c r="O64" i="1"/>
  <c r="O52" i="1"/>
  <c r="O70" i="1"/>
  <c r="O48" i="1"/>
  <c r="O144" i="1"/>
  <c r="O16" i="1"/>
  <c r="O26" i="1"/>
  <c r="O23" i="1"/>
  <c r="O25" i="1"/>
  <c r="O24" i="1"/>
  <c r="O119" i="1"/>
  <c r="O29" i="1"/>
  <c r="O32" i="1"/>
  <c r="O169" i="1"/>
  <c r="O171" i="1"/>
  <c r="O30" i="1"/>
  <c r="O93" i="1"/>
  <c r="O92" i="1"/>
  <c r="O100" i="1"/>
  <c r="O165" i="1"/>
  <c r="O35" i="1"/>
  <c r="O168" i="1"/>
  <c r="O94" i="1"/>
  <c r="O166" i="1"/>
  <c r="O31" i="1"/>
  <c r="O38" i="1"/>
  <c r="O161" i="1"/>
</calcChain>
</file>

<file path=xl/sharedStrings.xml><?xml version="1.0" encoding="utf-8"?>
<sst xmlns="http://schemas.openxmlformats.org/spreadsheetml/2006/main" count="530" uniqueCount="132">
  <si>
    <t>REV:</t>
  </si>
  <si>
    <t>SR.
NO.</t>
  </si>
  <si>
    <t>DESCRIPTION</t>
  </si>
  <si>
    <t>QUANTITY</t>
  </si>
  <si>
    <t>WASTAGE</t>
  </si>
  <si>
    <t>QTY WITH
WASTAGE</t>
  </si>
  <si>
    <t>UNIT</t>
  </si>
  <si>
    <t>UNIT 
COST</t>
  </si>
  <si>
    <t>MATERIAL 
COST</t>
  </si>
  <si>
    <t>CONDUITS</t>
  </si>
  <si>
    <t>CONDUCTORS</t>
  </si>
  <si>
    <t>RECEPTACLES &amp; SWITCHES</t>
  </si>
  <si>
    <t>EA</t>
  </si>
  <si>
    <t>LIGHTING FIXTURES</t>
  </si>
  <si>
    <t>DISCONNECT SWITCH</t>
  </si>
  <si>
    <t>CIRCUIT BREAKERS</t>
  </si>
  <si>
    <t>MISCELLANEOUS</t>
  </si>
  <si>
    <t xml:space="preserve">TOTAL MATERIAL COST  </t>
  </si>
  <si>
    <t xml:space="preserve">TOTAL COST  </t>
  </si>
  <si>
    <t xml:space="preserve">OVERHEADS &amp; PROFIT  </t>
  </si>
  <si>
    <t xml:space="preserve">TOTAL BID  </t>
  </si>
  <si>
    <t>SCOPE OF ESTIMATE:</t>
  </si>
  <si>
    <t>I</t>
  </si>
  <si>
    <t>SUPPLY &amp; INSTALLATION</t>
  </si>
  <si>
    <t>PROJECT:</t>
  </si>
  <si>
    <t>ADDRESS:</t>
  </si>
  <si>
    <t>LIGHTING CONTROLS</t>
  </si>
  <si>
    <t>Receptacles &amp; Switches</t>
  </si>
  <si>
    <t>Disconnect Switches</t>
  </si>
  <si>
    <t>DEVICES</t>
  </si>
  <si>
    <t>LIGHTING</t>
  </si>
  <si>
    <t>DISTRIBUTION</t>
  </si>
  <si>
    <t>PANELS</t>
  </si>
  <si>
    <t>FIRESTOPPING</t>
  </si>
  <si>
    <t>Lighting &amp; Lighting Controls</t>
  </si>
  <si>
    <t>Fire Stopping</t>
  </si>
  <si>
    <t>LABOR RATE</t>
  </si>
  <si>
    <t>LABOR</t>
  </si>
  <si>
    <t>TOTAL
COST</t>
  </si>
  <si>
    <t>NEW WORK</t>
  </si>
  <si>
    <t xml:space="preserve">TOTAL LABOR </t>
  </si>
  <si>
    <t>Distribution</t>
  </si>
  <si>
    <t>Miscellaneous</t>
  </si>
  <si>
    <t>Caulking Sealant</t>
  </si>
  <si>
    <t>GROUNDING</t>
  </si>
  <si>
    <t>TERMINATIONS</t>
  </si>
  <si>
    <t xml:space="preserve">TOTAL LABOR HOURS  </t>
  </si>
  <si>
    <t>LABOR 
COST</t>
  </si>
  <si>
    <t xml:space="preserve">TOTAL LABOR COST  </t>
  </si>
  <si>
    <t>Mobilization and Demobilization</t>
  </si>
  <si>
    <t>Arc Flash Study</t>
  </si>
  <si>
    <t>Protection Devices Coordination Study</t>
  </si>
  <si>
    <t>Permit and Utility Fees</t>
  </si>
  <si>
    <t>Testing and Commissioning</t>
  </si>
  <si>
    <t>Allowances</t>
  </si>
  <si>
    <t>Compression Lug CU With 1-Hole , #6 CU Wire</t>
  </si>
  <si>
    <t>Heat Shrink Tubing for #6 CU Wire</t>
  </si>
  <si>
    <t>FIRE ALARM</t>
  </si>
  <si>
    <t>As Built Documents</t>
  </si>
  <si>
    <t>ALLOWANCES (PLEASE ADD YOUR NUMBER)</t>
  </si>
  <si>
    <t>Fire Alarm</t>
  </si>
  <si>
    <t>Compression Lugs CU With 1-Hole. #3/0 CU Wire</t>
  </si>
  <si>
    <t>Heat Shrink Tubing For #3/0 CU Wire</t>
  </si>
  <si>
    <t>STUBS</t>
  </si>
  <si>
    <t>FT</t>
  </si>
  <si>
    <t>Tags &amp; Directory</t>
  </si>
  <si>
    <t>E</t>
  </si>
  <si>
    <t>Core Drill</t>
  </si>
  <si>
    <t>LS</t>
  </si>
  <si>
    <t>1P/20A Breaker (Assumed Size And Quantity)</t>
  </si>
  <si>
    <t>1P/20A Breaker AFCI Type (Assumed Size And Quantity)</t>
  </si>
  <si>
    <t>1P/30A Breaker (Assumed Size And Quantity)</t>
  </si>
  <si>
    <t>3P/200A MCB (Assumed Size And Quantity)</t>
  </si>
  <si>
    <t>200A Service Panel (No Other Information Provided)</t>
  </si>
  <si>
    <t>#4 Grounding Wire</t>
  </si>
  <si>
    <t>110V Duplex Outlet</t>
  </si>
  <si>
    <t>110V Duplex Outlet, Tamper Resistant</t>
  </si>
  <si>
    <t>110V Duplex Outlet, GFI, WP</t>
  </si>
  <si>
    <t>220V Outlet</t>
  </si>
  <si>
    <t>Exhaust Fan 50CFM rate</t>
  </si>
  <si>
    <t>Attic Light At HVAC</t>
  </si>
  <si>
    <t>Paddle fan W/ Light Fixture Min. 7'-0" To Blades</t>
  </si>
  <si>
    <t>Recessed High Efficiency Fixture</t>
  </si>
  <si>
    <t>Recessed High Efficiency Fixture, W/ Vacancy Sensor (V written In Subscript)</t>
  </si>
  <si>
    <t>Surface mount Fixture W/ Vacancy Sensor (V written In Subscript)</t>
  </si>
  <si>
    <t>Surface Mount Light Fixture</t>
  </si>
  <si>
    <t>1-Way Switch</t>
  </si>
  <si>
    <t>3-Way Switch</t>
  </si>
  <si>
    <t>Rheostat (Dimmer)</t>
  </si>
  <si>
    <t>Astronomical Time clock</t>
  </si>
  <si>
    <t>Photocell</t>
  </si>
  <si>
    <t>Carbon Monoxide Alarm W/ Battery Backup</t>
  </si>
  <si>
    <t>Smoke Detector W/ Battery Backup</t>
  </si>
  <si>
    <t>220V Disconnect Switch, Rating Not Mentioned</t>
  </si>
  <si>
    <t>2-Gang box</t>
  </si>
  <si>
    <t>#6 CU THHN/THWN (Assumed Size and Length for 200A Panel)</t>
  </si>
  <si>
    <t>#3/0 CU THHN/THWN (Assumed Size and Length for 200A Panel)</t>
  </si>
  <si>
    <t>3/4" EMT Conduit</t>
  </si>
  <si>
    <t>#14 CU THHN/THWN</t>
  </si>
  <si>
    <t>110V Duplex Outlet, GFI</t>
  </si>
  <si>
    <t xml:space="preserve">4' High Efficiency Fluorescent Light Fixture </t>
  </si>
  <si>
    <t>C</t>
  </si>
  <si>
    <t>M</t>
  </si>
  <si>
    <t>Equipment Connection</t>
  </si>
  <si>
    <t xml:space="preserve">MATERIAL TAX  </t>
  </si>
  <si>
    <t>2" LOCKNUT - STEEL</t>
  </si>
  <si>
    <t>3/4" CONN SS STL - EMT</t>
  </si>
  <si>
    <t>3/4" COUPLING SS STL - EMT</t>
  </si>
  <si>
    <t>3/4" 1-H STRAP - EMT - STEEL</t>
  </si>
  <si>
    <t>4x 1 1/2" SQ BOX COMB KO</t>
  </si>
  <si>
    <t>4" SQ BLANK COVER</t>
  </si>
  <si>
    <t>#8 TO #10 x 7/8 PLAS ANCHOR (3/16)</t>
  </si>
  <si>
    <t>#10 x 1 P/H SELF-TAP SCREW</t>
  </si>
  <si>
    <t>GROUND SCREW W/ INSUL #12 LEAD</t>
  </si>
  <si>
    <t>#10x   3/4 P/H SELF-TAP SCREW</t>
  </si>
  <si>
    <t>1G DUPLEX REC PLATE - PLASTIC IVY</t>
  </si>
  <si>
    <t>1G DECOR WP PLATE - DEVICE MNT VERT - ALUM</t>
  </si>
  <si>
    <t>#8 x 3/4 P/H SELF-TAP SCREW</t>
  </si>
  <si>
    <t>1G TGL SWITCH PLATE - PLASTIC IVY</t>
  </si>
  <si>
    <t>#10x 1 P/H SELF-TAP SCREW</t>
  </si>
  <si>
    <t>FIRE ALARM QUOTE</t>
  </si>
  <si>
    <t>LIGHTING QUOTE</t>
  </si>
  <si>
    <t>SWITCHGEAR QUOTE</t>
  </si>
  <si>
    <t>2" PVC SCH 40 Conduit (Assumed Size and Length for 200A Panel)</t>
  </si>
  <si>
    <t>2" COUPLING - PVC</t>
  </si>
  <si>
    <t>2" ADAPTER FEM - PVC</t>
  </si>
  <si>
    <t>DATE: 06/10/2021</t>
  </si>
  <si>
    <t>3#12 Romex Cable</t>
  </si>
  <si>
    <t>3#10 Romex Cable</t>
  </si>
  <si>
    <t>2" RGS Conduit Stub (For PVC SCH 40 Conduit)</t>
  </si>
  <si>
    <t>4" SQ NM 1G PLSTR RING 3/8" RISE</t>
  </si>
  <si>
    <t>4 x 1 1/2" SQ NM 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</si>
</sst>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&quot;$&quot;* #,##0_);_(&quot;$&quot;* \(#,##0\);_(&quot;$&quot;* &quot;-&quot;??_);_(@_)"/>
    <numFmt numFmtId="167" formatCode="_-[$$-409]* #,##0.00_ ;_-[$$-409]* \-#,##0.00\ ;_-[$$-409]* &quot;-&quot;??_ ;_-@_ "/>
    <numFmt numFmtId="168" formatCode="_-[$$-409]* #,##0_ ;_-[$$-409]* \-#,##0\ ;_-[$$-409]* &quot;-&quot;??_ ;_-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A7A7A7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rgb="FF00B0F0"/>
      <name val="Calibri"/>
      <family val="2"/>
    </font>
    <font>
      <b/>
      <sz val="12"/>
      <color rgb="FFA7A7A7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8">
    <xf numFmtId="0" fontId="0" fillId="0" borderId="0" xfId="0"/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9" fontId="3" fillId="4" borderId="7" xfId="2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67" fontId="1" fillId="0" borderId="0" xfId="0" applyNumberFormat="1" applyFont="1" applyAlignment="1">
      <alignment horizontal="center"/>
    </xf>
    <xf numFmtId="0" fontId="1" fillId="0" borderId="0" xfId="0" applyFont="1"/>
    <xf numFmtId="167" fontId="4" fillId="3" borderId="1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/>
    </xf>
    <xf numFmtId="165" fontId="4" fillId="3" borderId="3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0" borderId="0" xfId="0" applyFont="1" applyBorder="1" applyAlignment="1">
      <alignment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166" fontId="13" fillId="2" borderId="3" xfId="1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9" fontId="6" fillId="3" borderId="3" xfId="2" applyFont="1" applyFill="1" applyBorder="1" applyAlignment="1">
      <alignment horizontal="center" vertical="top"/>
    </xf>
    <xf numFmtId="0" fontId="5" fillId="3" borderId="3" xfId="0" applyFont="1" applyFill="1" applyBorder="1" applyAlignment="1">
      <alignment horizontal="center"/>
    </xf>
    <xf numFmtId="0" fontId="0" fillId="0" borderId="0" xfId="0"/>
    <xf numFmtId="1" fontId="0" fillId="0" borderId="7" xfId="0" applyNumberFormat="1" applyBorder="1" applyAlignment="1">
      <alignment horizontal="center" vertical="center"/>
    </xf>
    <xf numFmtId="166" fontId="1" fillId="4" borderId="9" xfId="1" applyNumberFormat="1" applyFont="1" applyFill="1" applyBorder="1" applyAlignment="1">
      <alignment horizontal="center" vertical="center"/>
    </xf>
    <xf numFmtId="0" fontId="5" fillId="5" borderId="3" xfId="0" applyFont="1" applyFill="1" applyBorder="1"/>
    <xf numFmtId="0" fontId="1" fillId="4" borderId="13" xfId="0" applyFont="1" applyFill="1" applyBorder="1" applyAlignment="1">
      <alignment horizontal="left" vertical="center" wrapText="1"/>
    </xf>
    <xf numFmtId="168" fontId="3" fillId="0" borderId="7" xfId="1" applyNumberFormat="1" applyFont="1" applyFill="1" applyBorder="1" applyAlignment="1">
      <alignment horizontal="right" vertical="center" wrapText="1"/>
    </xf>
    <xf numFmtId="2" fontId="3" fillId="0" borderId="7" xfId="1" applyNumberFormat="1" applyFont="1" applyFill="1" applyBorder="1" applyAlignment="1">
      <alignment horizontal="right" vertical="center" wrapText="1"/>
    </xf>
    <xf numFmtId="0" fontId="1" fillId="0" borderId="14" xfId="0" applyFont="1" applyBorder="1" applyAlignment="1">
      <alignment horizontal="center" vertical="center"/>
    </xf>
    <xf numFmtId="1" fontId="1" fillId="4" borderId="14" xfId="1" applyNumberFormat="1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center"/>
    </xf>
    <xf numFmtId="1" fontId="3" fillId="4" borderId="7" xfId="3" applyNumberFormat="1" applyFont="1" applyFill="1" applyBorder="1" applyAlignment="1">
      <alignment horizontal="center" vertical="center"/>
    </xf>
    <xf numFmtId="167" fontId="3" fillId="0" borderId="7" xfId="1" applyNumberFormat="1" applyFont="1" applyFill="1" applyBorder="1" applyAlignment="1">
      <alignment horizontal="right" vertical="center" wrapText="1"/>
    </xf>
    <xf numFmtId="168" fontId="3" fillId="0" borderId="8" xfId="1" applyNumberFormat="1" applyFont="1" applyFill="1" applyBorder="1" applyAlignment="1">
      <alignment horizontal="right" vertical="center" wrapText="1"/>
    </xf>
    <xf numFmtId="0" fontId="3" fillId="4" borderId="7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0" fillId="0" borderId="0" xfId="0" applyFont="1" applyAlignment="1"/>
    <xf numFmtId="0" fontId="14" fillId="0" borderId="19" xfId="0" applyFont="1" applyBorder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168" fontId="0" fillId="0" borderId="7" xfId="5" applyNumberFormat="1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5" fillId="7" borderId="21" xfId="0" applyFont="1" applyFill="1" applyBorder="1" applyAlignment="1">
      <alignment vertical="center" wrapText="1"/>
    </xf>
    <xf numFmtId="0" fontId="15" fillId="7" borderId="22" xfId="0" applyFont="1" applyFill="1" applyBorder="1" applyAlignment="1">
      <alignment vertical="center" wrapText="1"/>
    </xf>
    <xf numFmtId="10" fontId="6" fillId="3" borderId="3" xfId="2" applyNumberFormat="1" applyFont="1" applyFill="1" applyBorder="1" applyAlignment="1">
      <alignment horizontal="center" vertical="top"/>
    </xf>
    <xf numFmtId="0" fontId="1" fillId="0" borderId="26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6" fontId="0" fillId="4" borderId="7" xfId="1" applyNumberFormat="1" applyFont="1" applyFill="1" applyBorder="1" applyAlignment="1">
      <alignment horizontal="center" vertical="center"/>
    </xf>
    <xf numFmtId="0" fontId="5" fillId="8" borderId="3" xfId="0" applyFont="1" applyFill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4" borderId="9" xfId="0" applyFont="1" applyFill="1" applyBorder="1" applyAlignment="1">
      <alignment vertical="top" wrapText="1"/>
    </xf>
    <xf numFmtId="167" fontId="3" fillId="9" borderId="7" xfId="1" applyNumberFormat="1" applyFont="1" applyFill="1" applyBorder="1" applyAlignment="1">
      <alignment horizontal="right" vertical="center" wrapText="1"/>
    </xf>
    <xf numFmtId="0" fontId="8" fillId="0" borderId="30" xfId="3" applyFont="1" applyBorder="1"/>
    <xf numFmtId="0" fontId="9" fillId="0" borderId="31" xfId="0" applyFont="1" applyBorder="1"/>
    <xf numFmtId="0" fontId="8" fillId="0" borderId="31" xfId="0" applyFont="1" applyBorder="1" applyAlignment="1">
      <alignment horizontal="left" vertical="center"/>
    </xf>
    <xf numFmtId="0" fontId="16" fillId="0" borderId="31" xfId="0" applyFont="1" applyBorder="1" applyAlignment="1">
      <alignment horizontal="left" vertical="center"/>
    </xf>
    <xf numFmtId="167" fontId="14" fillId="0" borderId="31" xfId="0" applyNumberFormat="1" applyFont="1" applyBorder="1" applyAlignment="1">
      <alignment horizontal="center"/>
    </xf>
    <xf numFmtId="0" fontId="14" fillId="0" borderId="31" xfId="0" applyFont="1" applyBorder="1"/>
    <xf numFmtId="0" fontId="1" fillId="0" borderId="31" xfId="1" applyNumberFormat="1" applyFont="1" applyBorder="1" applyAlignment="1">
      <alignment horizontal="center" vertical="center"/>
    </xf>
    <xf numFmtId="43" fontId="1" fillId="0" borderId="31" xfId="4" applyFont="1" applyBorder="1" applyAlignment="1">
      <alignment horizontal="right" vertical="center"/>
    </xf>
    <xf numFmtId="43" fontId="1" fillId="0" borderId="31" xfId="4" applyFont="1" applyBorder="1" applyAlignment="1">
      <alignment horizontal="center" vertical="center"/>
    </xf>
    <xf numFmtId="0" fontId="1" fillId="0" borderId="31" xfId="4" applyNumberFormat="1" applyFont="1" applyBorder="1" applyAlignment="1">
      <alignment horizontal="center"/>
    </xf>
    <xf numFmtId="167" fontId="1" fillId="0" borderId="31" xfId="4" applyNumberFormat="1" applyFont="1" applyBorder="1" applyAlignment="1">
      <alignment horizontal="center"/>
    </xf>
    <xf numFmtId="165" fontId="1" fillId="0" borderId="32" xfId="1" applyNumberFormat="1" applyFont="1" applyBorder="1" applyAlignment="1">
      <alignment horizontal="center"/>
    </xf>
    <xf numFmtId="0" fontId="10" fillId="0" borderId="33" xfId="3" applyFont="1" applyBorder="1"/>
    <xf numFmtId="0" fontId="9" fillId="0" borderId="0" xfId="0" applyFont="1" applyBorder="1"/>
    <xf numFmtId="0" fontId="17" fillId="0" borderId="0" xfId="0" applyFont="1" applyBorder="1" applyAlignment="1">
      <alignment vertical="center"/>
    </xf>
    <xf numFmtId="167" fontId="14" fillId="0" borderId="0" xfId="0" applyNumberFormat="1" applyFont="1" applyBorder="1" applyAlignment="1">
      <alignment horizontal="center"/>
    </xf>
    <xf numFmtId="0" fontId="14" fillId="0" borderId="0" xfId="0" applyFont="1" applyBorder="1"/>
    <xf numFmtId="0" fontId="1" fillId="0" borderId="0" xfId="1" applyNumberFormat="1" applyFont="1" applyBorder="1" applyAlignment="1">
      <alignment horizontal="center" vertical="center"/>
    </xf>
    <xf numFmtId="43" fontId="1" fillId="0" borderId="0" xfId="4" applyFont="1" applyBorder="1" applyAlignment="1">
      <alignment horizontal="right" vertical="center"/>
    </xf>
    <xf numFmtId="43" fontId="1" fillId="0" borderId="0" xfId="4" applyFont="1" applyBorder="1" applyAlignment="1">
      <alignment horizontal="center" vertical="center"/>
    </xf>
    <xf numFmtId="0" fontId="1" fillId="0" borderId="0" xfId="4" applyNumberFormat="1" applyFont="1" applyBorder="1" applyAlignment="1">
      <alignment horizontal="center"/>
    </xf>
    <xf numFmtId="167" fontId="1" fillId="0" borderId="0" xfId="4" applyNumberFormat="1" applyFont="1" applyBorder="1" applyAlignment="1">
      <alignment horizontal="center"/>
    </xf>
    <xf numFmtId="165" fontId="1" fillId="0" borderId="34" xfId="1" applyNumberFormat="1" applyFont="1" applyBorder="1" applyAlignment="1">
      <alignment horizontal="center"/>
    </xf>
    <xf numFmtId="165" fontId="1" fillId="0" borderId="0" xfId="1" applyFont="1" applyBorder="1" applyAlignment="1">
      <alignment horizontal="right" vertical="center"/>
    </xf>
    <xf numFmtId="165" fontId="1" fillId="0" borderId="0" xfId="1" applyFont="1" applyBorder="1" applyAlignment="1">
      <alignment horizontal="center" vertical="center"/>
    </xf>
    <xf numFmtId="0" fontId="10" fillId="0" borderId="33" xfId="0" applyFont="1" applyBorder="1" applyAlignment="1">
      <alignment horizontal="left"/>
    </xf>
    <xf numFmtId="14" fontId="11" fillId="0" borderId="0" xfId="3" applyNumberFormat="1" applyFont="1" applyBorder="1" applyAlignment="1"/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1" fillId="0" borderId="0" xfId="1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6" fillId="3" borderId="1" xfId="3" applyFont="1" applyFill="1" applyBorder="1" applyAlignment="1">
      <alignment horizontal="right" vertical="top"/>
    </xf>
    <xf numFmtId="0" fontId="6" fillId="3" borderId="4" xfId="3" applyFont="1" applyFill="1" applyBorder="1" applyAlignment="1">
      <alignment horizontal="right" vertical="top"/>
    </xf>
    <xf numFmtId="0" fontId="6" fillId="3" borderId="2" xfId="3" applyFont="1" applyFill="1" applyBorder="1" applyAlignment="1">
      <alignment horizontal="right" vertical="top"/>
    </xf>
    <xf numFmtId="166" fontId="6" fillId="3" borderId="1" xfId="1" applyNumberFormat="1" applyFont="1" applyFill="1" applyBorder="1" applyAlignment="1">
      <alignment horizontal="center" vertical="top"/>
    </xf>
    <xf numFmtId="166" fontId="6" fillId="3" borderId="2" xfId="1" applyNumberFormat="1" applyFont="1" applyFill="1" applyBorder="1" applyAlignment="1">
      <alignment horizontal="center" vertical="top"/>
    </xf>
    <xf numFmtId="37" fontId="6" fillId="3" borderId="1" xfId="1" applyNumberFormat="1" applyFont="1" applyFill="1" applyBorder="1" applyAlignment="1">
      <alignment horizontal="right" vertical="top"/>
    </xf>
    <xf numFmtId="37" fontId="6" fillId="3" borderId="2" xfId="1" applyNumberFormat="1" applyFont="1" applyFill="1" applyBorder="1" applyAlignment="1">
      <alignment horizontal="right" vertical="top"/>
    </xf>
    <xf numFmtId="0" fontId="7" fillId="0" borderId="15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left" vertical="center"/>
    </xf>
    <xf numFmtId="0" fontId="3" fillId="0" borderId="18" xfId="0" applyFont="1" applyBorder="1"/>
  </cellXfs>
  <cellStyles count="6">
    <cellStyle name="Comma" xfId="4" builtinId="3"/>
    <cellStyle name="Comma [0]" xfId="5" builtinId="6"/>
    <cellStyle name="Currency" xfId="1" builtinId="4"/>
    <cellStyle name="Normal" xfId="0" builtinId="0"/>
    <cellStyle name="Normal 2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1"/>
  <sheetViews>
    <sheetView tabSelected="1" view="pageBreakPreview" zoomScale="90" zoomScaleNormal="85" zoomScaleSheetLayoutView="90" workbookViewId="0">
      <selection activeCell="N6" sqref="N6"/>
    </sheetView>
  </sheetViews>
  <sheetFormatPr defaultColWidth="8.85546875" defaultRowHeight="15" x14ac:dyDescent="0.25"/>
  <cols>
    <col min="1" max="1" width="6.140625" style="7" customWidth="1"/>
    <col min="2" max="2" width="61" style="7" customWidth="1"/>
    <col min="3" max="3" width="10.5703125" style="12" bestFit="1" customWidth="1"/>
    <col min="4" max="4" width="9.7109375" style="5" customWidth="1"/>
    <col min="5" max="5" width="9.85546875" style="5" customWidth="1"/>
    <col min="6" max="6" width="5.42578125" style="5" bestFit="1" customWidth="1"/>
    <col min="7" max="7" width="10.7109375" style="15" bestFit="1" customWidth="1"/>
    <col min="8" max="8" width="5.85546875" style="15" bestFit="1" customWidth="1"/>
    <col min="9" max="9" width="10.42578125" style="15" bestFit="1" customWidth="1"/>
    <col min="10" max="10" width="6.85546875" style="22" bestFit="1" customWidth="1"/>
    <col min="11" max="11" width="6.85546875" style="46" bestFit="1" customWidth="1"/>
    <col min="12" max="12" width="5.42578125" style="5" bestFit="1" customWidth="1"/>
    <col min="13" max="13" width="6.85546875" style="23" bestFit="1" customWidth="1"/>
    <col min="14" max="14" width="8.140625" style="6" bestFit="1" customWidth="1"/>
    <col min="15" max="15" width="8.140625" style="17" bestFit="1" customWidth="1"/>
    <col min="16" max="16384" width="8.85546875" style="7"/>
  </cols>
  <sheetData>
    <row r="1" spans="1:15" ht="15.75" x14ac:dyDescent="0.25">
      <c r="A1" s="64"/>
      <c r="B1" s="65"/>
      <c r="C1" s="66" t="s">
        <v>24</v>
      </c>
      <c r="D1" s="67"/>
      <c r="E1" s="68"/>
      <c r="F1" s="69"/>
      <c r="G1" s="69"/>
      <c r="H1" s="69"/>
      <c r="I1" s="69"/>
      <c r="J1" s="70"/>
      <c r="K1" s="71"/>
      <c r="L1" s="72"/>
      <c r="M1" s="73"/>
      <c r="N1" s="74"/>
      <c r="O1" s="75"/>
    </row>
    <row r="2" spans="1:15" ht="15.75" x14ac:dyDescent="0.25">
      <c r="A2" s="76"/>
      <c r="B2" s="77"/>
      <c r="C2" s="121" t="s">
        <v>25</v>
      </c>
      <c r="D2" s="78"/>
      <c r="E2" s="79"/>
      <c r="F2" s="80"/>
      <c r="G2" s="80"/>
      <c r="H2" s="80"/>
      <c r="I2" s="80"/>
      <c r="J2" s="81"/>
      <c r="K2" s="82"/>
      <c r="L2" s="83"/>
      <c r="M2" s="84"/>
      <c r="N2" s="85"/>
      <c r="O2" s="86"/>
    </row>
    <row r="3" spans="1:15" ht="16.5" thickBot="1" x14ac:dyDescent="0.3">
      <c r="A3" s="76"/>
      <c r="B3" s="77"/>
      <c r="C3" s="121"/>
      <c r="D3" s="78"/>
      <c r="E3" s="79"/>
      <c r="F3" s="80"/>
      <c r="G3" s="80"/>
      <c r="H3" s="80"/>
      <c r="I3" s="80"/>
      <c r="J3" s="81"/>
      <c r="K3" s="87"/>
      <c r="L3" s="88"/>
      <c r="M3" s="84"/>
      <c r="N3" s="85"/>
      <c r="O3" s="86"/>
    </row>
    <row r="4" spans="1:15" ht="16.5" thickBot="1" x14ac:dyDescent="0.3">
      <c r="A4" s="89" t="s">
        <v>126</v>
      </c>
      <c r="B4" s="90"/>
      <c r="C4" s="91" t="s">
        <v>0</v>
      </c>
      <c r="D4" s="92"/>
      <c r="E4" s="93"/>
      <c r="F4" s="88"/>
      <c r="G4" s="94"/>
      <c r="H4" s="94"/>
      <c r="I4" s="94"/>
      <c r="J4" s="81"/>
      <c r="K4" s="87"/>
      <c r="L4" s="88"/>
      <c r="M4" s="122" t="s">
        <v>36</v>
      </c>
      <c r="N4" s="123"/>
      <c r="O4" s="24">
        <v>75</v>
      </c>
    </row>
    <row r="5" spans="1:15" ht="49.5" customHeight="1" thickBot="1" x14ac:dyDescent="0.3">
      <c r="A5" s="1" t="s">
        <v>1</v>
      </c>
      <c r="B5" s="2" t="s">
        <v>2</v>
      </c>
      <c r="C5" s="2" t="s">
        <v>3</v>
      </c>
      <c r="D5" s="1" t="s">
        <v>4</v>
      </c>
      <c r="E5" s="1" t="s">
        <v>5</v>
      </c>
      <c r="F5" s="1" t="s">
        <v>6</v>
      </c>
      <c r="G5" s="16" t="s">
        <v>7</v>
      </c>
      <c r="H5" s="14" t="s">
        <v>6</v>
      </c>
      <c r="I5" s="14" t="s">
        <v>8</v>
      </c>
      <c r="J5" s="21" t="s">
        <v>36</v>
      </c>
      <c r="K5" s="45" t="s">
        <v>37</v>
      </c>
      <c r="L5" s="3" t="s">
        <v>6</v>
      </c>
      <c r="M5" s="21" t="s">
        <v>40</v>
      </c>
      <c r="N5" s="8" t="s">
        <v>47</v>
      </c>
      <c r="O5" s="16" t="s">
        <v>38</v>
      </c>
    </row>
    <row r="6" spans="1:15" ht="15.75" thickBot="1" x14ac:dyDescent="0.3">
      <c r="A6" s="124" t="s">
        <v>39</v>
      </c>
      <c r="B6" s="125"/>
      <c r="C6" s="30"/>
      <c r="D6" s="4"/>
      <c r="E6" s="40"/>
      <c r="F6" s="43"/>
      <c r="G6" s="41"/>
      <c r="H6" s="49"/>
      <c r="I6" s="34"/>
      <c r="J6" s="51"/>
      <c r="K6" s="50"/>
      <c r="L6" s="49"/>
      <c r="M6" s="35"/>
      <c r="N6" s="34"/>
      <c r="O6" s="42"/>
    </row>
    <row r="7" spans="1:15" ht="15.75" thickBot="1" x14ac:dyDescent="0.3">
      <c r="A7" s="119" t="s">
        <v>31</v>
      </c>
      <c r="B7" s="120"/>
      <c r="C7" s="30"/>
      <c r="D7" s="4"/>
      <c r="E7" s="40"/>
      <c r="F7" s="43"/>
      <c r="G7" s="41"/>
      <c r="H7" s="49"/>
      <c r="I7" s="34"/>
      <c r="J7" s="51"/>
      <c r="K7" s="50"/>
      <c r="L7" s="49"/>
      <c r="M7" s="35"/>
      <c r="N7" s="34"/>
      <c r="O7" s="42"/>
    </row>
    <row r="8" spans="1:15" ht="15.75" thickBot="1" x14ac:dyDescent="0.3">
      <c r="A8" s="9"/>
      <c r="B8" s="25"/>
      <c r="C8" s="30"/>
      <c r="D8" s="4"/>
      <c r="E8" s="40"/>
      <c r="F8" s="43"/>
      <c r="G8" s="41"/>
      <c r="H8" s="49"/>
      <c r="I8" s="34"/>
      <c r="J8" s="51"/>
      <c r="K8" s="50"/>
      <c r="L8" s="49"/>
      <c r="M8" s="35"/>
      <c r="N8" s="34"/>
      <c r="O8" s="42"/>
    </row>
    <row r="9" spans="1:15" ht="15.75" thickBot="1" x14ac:dyDescent="0.3">
      <c r="A9" s="13"/>
      <c r="B9" s="26" t="s">
        <v>9</v>
      </c>
      <c r="C9" s="30"/>
      <c r="D9" s="4"/>
      <c r="E9" s="40"/>
      <c r="F9" s="43"/>
      <c r="G9" s="41"/>
      <c r="H9" s="49"/>
      <c r="I9" s="34"/>
      <c r="J9" s="51"/>
      <c r="K9" s="50"/>
      <c r="L9" s="49"/>
      <c r="M9" s="35"/>
      <c r="N9" s="34"/>
      <c r="O9" s="42"/>
    </row>
    <row r="10" spans="1:15" s="44" customFormat="1" x14ac:dyDescent="0.25">
      <c r="A10" s="9">
        <v>1</v>
      </c>
      <c r="B10" s="52" t="s">
        <v>123</v>
      </c>
      <c r="C10" s="30">
        <v>20</v>
      </c>
      <c r="D10" s="4">
        <v>0.1</v>
      </c>
      <c r="E10" s="40">
        <f t="shared" ref="E10:E26" si="0">C10+(C10*D10)</f>
        <v>22</v>
      </c>
      <c r="F10" s="43" t="s">
        <v>64</v>
      </c>
      <c r="G10" s="41">
        <v>116.73</v>
      </c>
      <c r="H10" s="49" t="s">
        <v>101</v>
      </c>
      <c r="I10" s="34">
        <f t="shared" ref="I10:I13" si="1">IF(H10="C",(G10/100)*E10,IF(H10="M",(G10/1000)*E10,G10*E10))</f>
        <v>25.680599999999998</v>
      </c>
      <c r="J10" s="59">
        <f>$O$4</f>
        <v>75</v>
      </c>
      <c r="K10" s="50">
        <v>2.5</v>
      </c>
      <c r="L10" s="49" t="s">
        <v>101</v>
      </c>
      <c r="M10" s="35">
        <f t="shared" ref="M10:M13" si="2">IF(L10="C",(K10/100)*E10,IF(L10="M",(K10/1000)*E10,K10*E10))</f>
        <v>0.55000000000000004</v>
      </c>
      <c r="N10" s="34">
        <f>M10*J10</f>
        <v>41.25</v>
      </c>
      <c r="O10" s="42">
        <f>N10+I10</f>
        <v>66.930599999999998</v>
      </c>
    </row>
    <row r="11" spans="1:15" s="44" customFormat="1" x14ac:dyDescent="0.25">
      <c r="A11" s="9"/>
      <c r="B11" s="52" t="s">
        <v>105</v>
      </c>
      <c r="C11" s="30">
        <f>ROUNDUP(C10*2%*1,0)</f>
        <v>1</v>
      </c>
      <c r="D11" s="4">
        <v>0</v>
      </c>
      <c r="E11" s="40">
        <f t="shared" si="0"/>
        <v>1</v>
      </c>
      <c r="F11" s="43" t="s">
        <v>12</v>
      </c>
      <c r="G11" s="41">
        <v>225.41</v>
      </c>
      <c r="H11" s="49" t="s">
        <v>101</v>
      </c>
      <c r="I11" s="34">
        <f t="shared" si="1"/>
        <v>2.2540999999999998</v>
      </c>
      <c r="J11" s="59">
        <f>$O$4</f>
        <v>75</v>
      </c>
      <c r="K11" s="50">
        <v>3.4</v>
      </c>
      <c r="L11" s="49" t="s">
        <v>101</v>
      </c>
      <c r="M11" s="35">
        <f t="shared" si="2"/>
        <v>3.4000000000000002E-2</v>
      </c>
      <c r="N11" s="34">
        <f>M11*J11</f>
        <v>2.5500000000000003</v>
      </c>
      <c r="O11" s="42">
        <f>N11+I11</f>
        <v>4.8041</v>
      </c>
    </row>
    <row r="12" spans="1:15" s="44" customFormat="1" x14ac:dyDescent="0.25">
      <c r="A12" s="9"/>
      <c r="B12" s="52" t="s">
        <v>124</v>
      </c>
      <c r="C12" s="30">
        <f>ROUNDUP(C10*1.5%*1,0)</f>
        <v>1</v>
      </c>
      <c r="D12" s="4">
        <v>0</v>
      </c>
      <c r="E12" s="40">
        <f t="shared" si="0"/>
        <v>1</v>
      </c>
      <c r="F12" s="43" t="s">
        <v>12</v>
      </c>
      <c r="G12" s="41">
        <v>135.06</v>
      </c>
      <c r="H12" s="49" t="s">
        <v>101</v>
      </c>
      <c r="I12" s="34">
        <f t="shared" si="1"/>
        <v>1.3506</v>
      </c>
      <c r="J12" s="59">
        <f>$O$4</f>
        <v>75</v>
      </c>
      <c r="K12" s="50">
        <v>7.0000000000000007E-2</v>
      </c>
      <c r="L12" s="49" t="s">
        <v>66</v>
      </c>
      <c r="M12" s="35">
        <f t="shared" si="2"/>
        <v>7.0000000000000007E-2</v>
      </c>
      <c r="N12" s="34">
        <f>M12*J12</f>
        <v>5.2500000000000009</v>
      </c>
      <c r="O12" s="42">
        <f>N12+I12</f>
        <v>6.6006000000000009</v>
      </c>
    </row>
    <row r="13" spans="1:15" s="44" customFormat="1" x14ac:dyDescent="0.25">
      <c r="A13" s="9"/>
      <c r="B13" s="52" t="s">
        <v>125</v>
      </c>
      <c r="C13" s="30">
        <f>ROUNDUP(C10*2%*1,0)</f>
        <v>1</v>
      </c>
      <c r="D13" s="4">
        <v>0</v>
      </c>
      <c r="E13" s="40">
        <f t="shared" si="0"/>
        <v>1</v>
      </c>
      <c r="F13" s="43" t="s">
        <v>12</v>
      </c>
      <c r="G13" s="41">
        <v>183.9</v>
      </c>
      <c r="H13" s="49" t="s">
        <v>101</v>
      </c>
      <c r="I13" s="34">
        <f t="shared" si="1"/>
        <v>1.839</v>
      </c>
      <c r="J13" s="59">
        <f>$O$4</f>
        <v>75</v>
      </c>
      <c r="K13" s="50">
        <v>0.09</v>
      </c>
      <c r="L13" s="49" t="s">
        <v>66</v>
      </c>
      <c r="M13" s="35">
        <f t="shared" si="2"/>
        <v>0.09</v>
      </c>
      <c r="N13" s="34">
        <f>M13*J13</f>
        <v>6.75</v>
      </c>
      <c r="O13" s="42">
        <f>N13+I13</f>
        <v>8.5890000000000004</v>
      </c>
    </row>
    <row r="14" spans="1:15" s="44" customFormat="1" ht="15.75" thickBot="1" x14ac:dyDescent="0.3">
      <c r="A14" s="9"/>
      <c r="B14" s="52"/>
      <c r="C14" s="30"/>
      <c r="D14" s="4"/>
      <c r="E14" s="40"/>
      <c r="F14" s="43"/>
      <c r="G14" s="41"/>
      <c r="H14" s="49"/>
      <c r="I14" s="34"/>
      <c r="J14" s="59"/>
      <c r="K14" s="50"/>
      <c r="L14" s="49"/>
      <c r="M14" s="35"/>
      <c r="N14" s="34"/>
      <c r="O14" s="42"/>
    </row>
    <row r="15" spans="1:15" ht="15.75" thickBot="1" x14ac:dyDescent="0.3">
      <c r="A15" s="13"/>
      <c r="B15" s="26" t="s">
        <v>63</v>
      </c>
      <c r="C15" s="30"/>
      <c r="D15" s="4"/>
      <c r="E15" s="40"/>
      <c r="F15" s="43"/>
      <c r="G15" s="41"/>
      <c r="H15" s="49"/>
      <c r="I15" s="34"/>
      <c r="J15" s="59"/>
      <c r="K15" s="50"/>
      <c r="L15" s="49"/>
      <c r="M15" s="35"/>
      <c r="N15" s="34"/>
      <c r="O15" s="42"/>
    </row>
    <row r="16" spans="1:15" s="44" customFormat="1" x14ac:dyDescent="0.25">
      <c r="A16" s="9">
        <v>1</v>
      </c>
      <c r="B16" s="52" t="s">
        <v>129</v>
      </c>
      <c r="C16" s="30">
        <v>2</v>
      </c>
      <c r="D16" s="4">
        <v>0</v>
      </c>
      <c r="E16" s="40">
        <f>C16+(C16*D16)</f>
        <v>2</v>
      </c>
      <c r="F16" s="43" t="s">
        <v>12</v>
      </c>
      <c r="G16" s="41">
        <v>3962.7</v>
      </c>
      <c r="H16" s="49" t="s">
        <v>101</v>
      </c>
      <c r="I16" s="34">
        <f t="shared" ref="I16" si="3">IF(H16="C",(G16/100)*E16,IF(H16="M",(G16/1000)*E16,G16*E16))</f>
        <v>79.253999999999991</v>
      </c>
      <c r="J16" s="59">
        <f t="shared" ref="J16" si="4">$O$4</f>
        <v>75</v>
      </c>
      <c r="K16" s="50">
        <v>50</v>
      </c>
      <c r="L16" s="49" t="s">
        <v>101</v>
      </c>
      <c r="M16" s="35">
        <f t="shared" ref="M16" si="5">IF(L16="C",(K16/100)*E16,IF(L16="M",(K16/1000)*E16,K16*E16))</f>
        <v>1</v>
      </c>
      <c r="N16" s="34">
        <f t="shared" ref="N16" si="6">M16*J16</f>
        <v>75</v>
      </c>
      <c r="O16" s="42">
        <f t="shared" ref="O16" si="7">N16+I16</f>
        <v>154.25399999999999</v>
      </c>
    </row>
    <row r="17" spans="1:15" ht="15.75" thickBot="1" x14ac:dyDescent="0.3">
      <c r="A17" s="9"/>
      <c r="B17" s="25"/>
      <c r="C17" s="30"/>
      <c r="D17" s="4"/>
      <c r="E17" s="40"/>
      <c r="F17" s="43"/>
      <c r="G17" s="41"/>
      <c r="H17" s="49"/>
      <c r="I17" s="34"/>
      <c r="J17" s="59"/>
      <c r="K17" s="50"/>
      <c r="L17" s="49"/>
      <c r="M17" s="35"/>
      <c r="N17" s="34"/>
      <c r="O17" s="42"/>
    </row>
    <row r="18" spans="1:15" ht="15.75" thickBot="1" x14ac:dyDescent="0.3">
      <c r="A18" s="13"/>
      <c r="B18" s="26" t="s">
        <v>10</v>
      </c>
      <c r="C18" s="30"/>
      <c r="D18" s="4"/>
      <c r="E18" s="40"/>
      <c r="F18" s="43"/>
      <c r="G18" s="41"/>
      <c r="H18" s="49"/>
      <c r="I18" s="34"/>
      <c r="J18" s="59"/>
      <c r="K18" s="50"/>
      <c r="L18" s="49"/>
      <c r="M18" s="35"/>
      <c r="N18" s="34"/>
      <c r="O18" s="42"/>
    </row>
    <row r="19" spans="1:15" s="44" customFormat="1" x14ac:dyDescent="0.25">
      <c r="A19" s="9">
        <v>1</v>
      </c>
      <c r="B19" s="52" t="s">
        <v>95</v>
      </c>
      <c r="C19" s="30">
        <v>20</v>
      </c>
      <c r="D19" s="4">
        <v>0.1</v>
      </c>
      <c r="E19" s="40">
        <f t="shared" ref="E19:E20" si="8">C19+(C19*D19)</f>
        <v>22</v>
      </c>
      <c r="F19" s="43" t="s">
        <v>64</v>
      </c>
      <c r="G19" s="41">
        <v>1082.8699999999999</v>
      </c>
      <c r="H19" s="49" t="s">
        <v>102</v>
      </c>
      <c r="I19" s="34">
        <f t="shared" ref="I19:I20" si="9">IF(H19="C",(G19/100)*E19,IF(H19="M",(G19/1000)*E19,G19*E19))</f>
        <v>23.823139999999999</v>
      </c>
      <c r="J19" s="59">
        <f t="shared" ref="J19:J20" si="10">$O$4</f>
        <v>75</v>
      </c>
      <c r="K19" s="50">
        <v>6</v>
      </c>
      <c r="L19" s="49" t="s">
        <v>102</v>
      </c>
      <c r="M19" s="35">
        <f t="shared" ref="M19:M20" si="11">IF(L19="C",(K19/100)*E19,IF(L19="M",(K19/1000)*E19,K19*E19))</f>
        <v>0.13200000000000001</v>
      </c>
      <c r="N19" s="34">
        <f t="shared" ref="N19:N20" si="12">M19*J19</f>
        <v>9.9</v>
      </c>
      <c r="O19" s="42">
        <f t="shared" ref="O19:O20" si="13">N19+I19</f>
        <v>33.723140000000001</v>
      </c>
    </row>
    <row r="20" spans="1:15" s="44" customFormat="1" x14ac:dyDescent="0.25">
      <c r="A20" s="9">
        <v>2</v>
      </c>
      <c r="B20" s="52" t="s">
        <v>96</v>
      </c>
      <c r="C20" s="30">
        <v>80</v>
      </c>
      <c r="D20" s="4">
        <v>0.1</v>
      </c>
      <c r="E20" s="40">
        <f t="shared" si="8"/>
        <v>88</v>
      </c>
      <c r="F20" s="43" t="s">
        <v>64</v>
      </c>
      <c r="G20" s="41">
        <v>6001.24</v>
      </c>
      <c r="H20" s="49" t="s">
        <v>102</v>
      </c>
      <c r="I20" s="34">
        <f t="shared" si="9"/>
        <v>528.10911999999996</v>
      </c>
      <c r="J20" s="59">
        <f t="shared" si="10"/>
        <v>75</v>
      </c>
      <c r="K20" s="50">
        <v>16</v>
      </c>
      <c r="L20" s="49" t="s">
        <v>102</v>
      </c>
      <c r="M20" s="35">
        <f t="shared" si="11"/>
        <v>1.4079999999999999</v>
      </c>
      <c r="N20" s="34">
        <f t="shared" si="12"/>
        <v>105.6</v>
      </c>
      <c r="O20" s="42">
        <f t="shared" si="13"/>
        <v>633.70911999999998</v>
      </c>
    </row>
    <row r="21" spans="1:15" ht="15.75" thickBot="1" x14ac:dyDescent="0.3">
      <c r="A21" s="9"/>
      <c r="B21" s="25"/>
      <c r="C21" s="30"/>
      <c r="D21" s="4"/>
      <c r="E21" s="40"/>
      <c r="F21" s="43"/>
      <c r="G21" s="41"/>
      <c r="H21" s="49"/>
      <c r="I21" s="34"/>
      <c r="J21" s="59"/>
      <c r="K21" s="50"/>
      <c r="L21" s="49"/>
      <c r="M21" s="35"/>
      <c r="N21" s="34"/>
      <c r="O21" s="42"/>
    </row>
    <row r="22" spans="1:15" ht="15.75" thickBot="1" x14ac:dyDescent="0.3">
      <c r="A22" s="13"/>
      <c r="B22" s="26" t="s">
        <v>45</v>
      </c>
      <c r="C22" s="30"/>
      <c r="D22" s="4"/>
      <c r="E22" s="40"/>
      <c r="F22" s="43"/>
      <c r="G22" s="41"/>
      <c r="H22" s="49"/>
      <c r="I22" s="34"/>
      <c r="J22" s="59"/>
      <c r="K22" s="50"/>
      <c r="L22" s="49"/>
      <c r="M22" s="35"/>
      <c r="N22" s="34"/>
      <c r="O22" s="42"/>
    </row>
    <row r="23" spans="1:15" s="44" customFormat="1" x14ac:dyDescent="0.25">
      <c r="A23" s="9">
        <v>1</v>
      </c>
      <c r="B23" s="52" t="s">
        <v>55</v>
      </c>
      <c r="C23" s="30">
        <v>2</v>
      </c>
      <c r="D23" s="4">
        <v>0</v>
      </c>
      <c r="E23" s="40">
        <f t="shared" si="0"/>
        <v>2</v>
      </c>
      <c r="F23" s="43" t="s">
        <v>12</v>
      </c>
      <c r="G23" s="41">
        <v>3.56</v>
      </c>
      <c r="H23" s="49" t="s">
        <v>66</v>
      </c>
      <c r="I23" s="34">
        <f t="shared" ref="I23:I26" si="14">IF(H23="C",(G23/100)*E23,IF(H23="M",(G23/1000)*E23,G23*E23))</f>
        <v>7.12</v>
      </c>
      <c r="J23" s="59">
        <f t="shared" ref="J23:J26" si="15">$O$4</f>
        <v>75</v>
      </c>
      <c r="K23" s="50">
        <v>13</v>
      </c>
      <c r="L23" s="49" t="s">
        <v>101</v>
      </c>
      <c r="M23" s="35">
        <f t="shared" ref="M23:M26" si="16">IF(L23="C",(K23/100)*E23,IF(L23="M",(K23/1000)*E23,K23*E23))</f>
        <v>0.26</v>
      </c>
      <c r="N23" s="34">
        <f t="shared" ref="N23:N26" si="17">M23*J23</f>
        <v>19.5</v>
      </c>
      <c r="O23" s="42">
        <f t="shared" ref="O23:O26" si="18">N23+I23</f>
        <v>26.62</v>
      </c>
    </row>
    <row r="24" spans="1:15" s="44" customFormat="1" x14ac:dyDescent="0.25">
      <c r="A24" s="9"/>
      <c r="B24" s="52" t="s">
        <v>56</v>
      </c>
      <c r="C24" s="30">
        <v>2</v>
      </c>
      <c r="D24" s="4">
        <v>0</v>
      </c>
      <c r="E24" s="40">
        <f t="shared" si="0"/>
        <v>2</v>
      </c>
      <c r="F24" s="43" t="s">
        <v>12</v>
      </c>
      <c r="G24" s="41">
        <v>7.52</v>
      </c>
      <c r="H24" s="49" t="s">
        <v>66</v>
      </c>
      <c r="I24" s="34">
        <f t="shared" si="14"/>
        <v>15.04</v>
      </c>
      <c r="J24" s="59">
        <f t="shared" si="15"/>
        <v>75</v>
      </c>
      <c r="K24" s="50">
        <v>14</v>
      </c>
      <c r="L24" s="49" t="s">
        <v>101</v>
      </c>
      <c r="M24" s="35">
        <f t="shared" si="16"/>
        <v>0.28000000000000003</v>
      </c>
      <c r="N24" s="34">
        <f t="shared" si="17"/>
        <v>21.000000000000004</v>
      </c>
      <c r="O24" s="42">
        <f t="shared" si="18"/>
        <v>36.040000000000006</v>
      </c>
    </row>
    <row r="25" spans="1:15" s="44" customFormat="1" x14ac:dyDescent="0.25">
      <c r="A25" s="9">
        <v>2</v>
      </c>
      <c r="B25" s="52" t="s">
        <v>61</v>
      </c>
      <c r="C25" s="30">
        <v>8</v>
      </c>
      <c r="D25" s="4">
        <v>0</v>
      </c>
      <c r="E25" s="40">
        <f t="shared" si="0"/>
        <v>8</v>
      </c>
      <c r="F25" s="43" t="s">
        <v>12</v>
      </c>
      <c r="G25" s="41">
        <v>12.46</v>
      </c>
      <c r="H25" s="49" t="s">
        <v>66</v>
      </c>
      <c r="I25" s="34">
        <f t="shared" si="14"/>
        <v>99.68</v>
      </c>
      <c r="J25" s="59">
        <f t="shared" si="15"/>
        <v>75</v>
      </c>
      <c r="K25" s="50">
        <v>28</v>
      </c>
      <c r="L25" s="49" t="s">
        <v>101</v>
      </c>
      <c r="M25" s="35">
        <f t="shared" si="16"/>
        <v>2.2400000000000002</v>
      </c>
      <c r="N25" s="34">
        <f t="shared" si="17"/>
        <v>168.00000000000003</v>
      </c>
      <c r="O25" s="42">
        <f t="shared" si="18"/>
        <v>267.68000000000006</v>
      </c>
    </row>
    <row r="26" spans="1:15" s="44" customFormat="1" x14ac:dyDescent="0.25">
      <c r="A26" s="9"/>
      <c r="B26" s="52" t="s">
        <v>62</v>
      </c>
      <c r="C26" s="30">
        <v>8</v>
      </c>
      <c r="D26" s="4">
        <v>0</v>
      </c>
      <c r="E26" s="40">
        <f t="shared" si="0"/>
        <v>8</v>
      </c>
      <c r="F26" s="43" t="s">
        <v>12</v>
      </c>
      <c r="G26" s="41">
        <v>17.07</v>
      </c>
      <c r="H26" s="49" t="s">
        <v>66</v>
      </c>
      <c r="I26" s="34">
        <f t="shared" si="14"/>
        <v>136.56</v>
      </c>
      <c r="J26" s="59">
        <f t="shared" si="15"/>
        <v>75</v>
      </c>
      <c r="K26" s="50">
        <v>28</v>
      </c>
      <c r="L26" s="49" t="s">
        <v>101</v>
      </c>
      <c r="M26" s="35">
        <f t="shared" si="16"/>
        <v>2.2400000000000002</v>
      </c>
      <c r="N26" s="34">
        <f t="shared" si="17"/>
        <v>168.00000000000003</v>
      </c>
      <c r="O26" s="42">
        <f t="shared" si="18"/>
        <v>304.56000000000006</v>
      </c>
    </row>
    <row r="27" spans="1:15" ht="15.75" thickBot="1" x14ac:dyDescent="0.3">
      <c r="A27" s="9"/>
      <c r="B27" s="25"/>
      <c r="C27" s="30"/>
      <c r="D27" s="4"/>
      <c r="E27" s="40"/>
      <c r="F27" s="43"/>
      <c r="G27" s="41"/>
      <c r="H27" s="49"/>
      <c r="I27" s="34"/>
      <c r="J27" s="59"/>
      <c r="K27" s="50"/>
      <c r="L27" s="49"/>
      <c r="M27" s="35"/>
      <c r="N27" s="34"/>
      <c r="O27" s="42"/>
    </row>
    <row r="28" spans="1:15" ht="15.75" thickBot="1" x14ac:dyDescent="0.3">
      <c r="A28" s="13"/>
      <c r="B28" s="26" t="s">
        <v>15</v>
      </c>
      <c r="C28" s="30"/>
      <c r="D28" s="4"/>
      <c r="E28" s="40"/>
      <c r="F28" s="43"/>
      <c r="G28" s="41"/>
      <c r="H28" s="49"/>
      <c r="I28" s="34"/>
      <c r="J28" s="59"/>
      <c r="K28" s="50"/>
      <c r="L28" s="49"/>
      <c r="M28" s="35"/>
      <c r="N28" s="34"/>
      <c r="O28" s="42"/>
    </row>
    <row r="29" spans="1:15" s="44" customFormat="1" x14ac:dyDescent="0.25">
      <c r="A29" s="9">
        <v>1</v>
      </c>
      <c r="B29" s="52" t="s">
        <v>69</v>
      </c>
      <c r="C29" s="30">
        <v>26</v>
      </c>
      <c r="D29" s="4">
        <v>0</v>
      </c>
      <c r="E29" s="40">
        <f t="shared" ref="E29:E75" si="19">C29+(C29*D29)</f>
        <v>26</v>
      </c>
      <c r="F29" s="43" t="s">
        <v>12</v>
      </c>
      <c r="G29" s="41"/>
      <c r="H29" s="49" t="s">
        <v>66</v>
      </c>
      <c r="I29" s="34">
        <f t="shared" ref="I29:I81" si="20">IF(H29="C",(G29/100)*E29,IF(H29="M",(G29/1000)*E29,G29*E29))</f>
        <v>0</v>
      </c>
      <c r="J29" s="59">
        <f t="shared" ref="J29:J35" si="21">$O$4</f>
        <v>75</v>
      </c>
      <c r="K29" s="50">
        <v>0.15</v>
      </c>
      <c r="L29" s="49" t="s">
        <v>66</v>
      </c>
      <c r="M29" s="35">
        <f t="shared" ref="M29:M81" si="22">IF(L29="C",(K29/100)*E29,IF(L29="M",(K29/1000)*E29,K29*E29))</f>
        <v>3.9</v>
      </c>
      <c r="N29" s="34">
        <f t="shared" ref="N29:N35" si="23">M29*J29</f>
        <v>292.5</v>
      </c>
      <c r="O29" s="42">
        <f t="shared" ref="O29:O58" si="24">N29+I29</f>
        <v>292.5</v>
      </c>
    </row>
    <row r="30" spans="1:15" s="44" customFormat="1" x14ac:dyDescent="0.25">
      <c r="A30" s="9">
        <v>2</v>
      </c>
      <c r="B30" s="52" t="s">
        <v>70</v>
      </c>
      <c r="C30" s="30">
        <v>15</v>
      </c>
      <c r="D30" s="4">
        <v>0</v>
      </c>
      <c r="E30" s="40">
        <f t="shared" si="19"/>
        <v>15</v>
      </c>
      <c r="F30" s="43" t="s">
        <v>12</v>
      </c>
      <c r="G30" s="41"/>
      <c r="H30" s="49" t="s">
        <v>66</v>
      </c>
      <c r="I30" s="34">
        <f t="shared" si="20"/>
        <v>0</v>
      </c>
      <c r="J30" s="59">
        <f t="shared" si="21"/>
        <v>75</v>
      </c>
      <c r="K30" s="50">
        <v>0.25</v>
      </c>
      <c r="L30" s="49" t="s">
        <v>66</v>
      </c>
      <c r="M30" s="35">
        <f t="shared" si="22"/>
        <v>3.75</v>
      </c>
      <c r="N30" s="34">
        <f t="shared" si="23"/>
        <v>281.25</v>
      </c>
      <c r="O30" s="42">
        <f t="shared" si="24"/>
        <v>281.25</v>
      </c>
    </row>
    <row r="31" spans="1:15" s="44" customFormat="1" x14ac:dyDescent="0.25">
      <c r="A31" s="9">
        <v>3</v>
      </c>
      <c r="B31" s="52" t="s">
        <v>71</v>
      </c>
      <c r="C31" s="30">
        <v>1</v>
      </c>
      <c r="D31" s="4">
        <v>0</v>
      </c>
      <c r="E31" s="40">
        <f t="shared" si="19"/>
        <v>1</v>
      </c>
      <c r="F31" s="43" t="s">
        <v>12</v>
      </c>
      <c r="G31" s="41"/>
      <c r="H31" s="49" t="s">
        <v>66</v>
      </c>
      <c r="I31" s="34">
        <f t="shared" si="20"/>
        <v>0</v>
      </c>
      <c r="J31" s="59">
        <f t="shared" si="21"/>
        <v>75</v>
      </c>
      <c r="K31" s="50">
        <v>0.15</v>
      </c>
      <c r="L31" s="49" t="s">
        <v>66</v>
      </c>
      <c r="M31" s="35">
        <f t="shared" si="22"/>
        <v>0.15</v>
      </c>
      <c r="N31" s="34">
        <f t="shared" si="23"/>
        <v>11.25</v>
      </c>
      <c r="O31" s="42">
        <f t="shared" si="24"/>
        <v>11.25</v>
      </c>
    </row>
    <row r="32" spans="1:15" s="44" customFormat="1" x14ac:dyDescent="0.25">
      <c r="A32" s="9">
        <v>4</v>
      </c>
      <c r="B32" s="52" t="s">
        <v>72</v>
      </c>
      <c r="C32" s="30">
        <v>1</v>
      </c>
      <c r="D32" s="4">
        <v>0</v>
      </c>
      <c r="E32" s="40">
        <f t="shared" si="19"/>
        <v>1</v>
      </c>
      <c r="F32" s="43" t="s">
        <v>12</v>
      </c>
      <c r="G32" s="41"/>
      <c r="H32" s="49" t="s">
        <v>66</v>
      </c>
      <c r="I32" s="34">
        <f t="shared" si="20"/>
        <v>0</v>
      </c>
      <c r="J32" s="59">
        <f t="shared" si="21"/>
        <v>75</v>
      </c>
      <c r="K32" s="50">
        <v>1.2</v>
      </c>
      <c r="L32" s="49" t="s">
        <v>66</v>
      </c>
      <c r="M32" s="35">
        <f t="shared" si="22"/>
        <v>1.2</v>
      </c>
      <c r="N32" s="34">
        <f t="shared" si="23"/>
        <v>90</v>
      </c>
      <c r="O32" s="42">
        <f t="shared" si="24"/>
        <v>90</v>
      </c>
    </row>
    <row r="33" spans="1:15" s="44" customFormat="1" ht="15.75" thickBot="1" x14ac:dyDescent="0.3">
      <c r="A33" s="9"/>
      <c r="B33" s="52"/>
      <c r="C33" s="30"/>
      <c r="D33" s="4"/>
      <c r="E33" s="40"/>
      <c r="F33" s="43"/>
      <c r="G33" s="41"/>
      <c r="H33" s="49"/>
      <c r="I33" s="34"/>
      <c r="J33" s="59"/>
      <c r="K33" s="50"/>
      <c r="L33" s="49"/>
      <c r="M33" s="35"/>
      <c r="N33" s="34"/>
      <c r="O33" s="42"/>
    </row>
    <row r="34" spans="1:15" ht="15.75" thickBot="1" x14ac:dyDescent="0.3">
      <c r="A34" s="13"/>
      <c r="B34" s="26" t="s">
        <v>32</v>
      </c>
      <c r="C34" s="30"/>
      <c r="D34" s="4"/>
      <c r="E34" s="40"/>
      <c r="F34" s="43"/>
      <c r="G34" s="41"/>
      <c r="H34" s="49"/>
      <c r="I34" s="34"/>
      <c r="J34" s="59"/>
      <c r="K34" s="50"/>
      <c r="L34" s="49"/>
      <c r="M34" s="35"/>
      <c r="N34" s="34"/>
      <c r="O34" s="42"/>
    </row>
    <row r="35" spans="1:15" s="44" customFormat="1" x14ac:dyDescent="0.25">
      <c r="A35" s="9">
        <v>1</v>
      </c>
      <c r="B35" s="52" t="s">
        <v>73</v>
      </c>
      <c r="C35" s="30">
        <v>1</v>
      </c>
      <c r="D35" s="4">
        <v>0</v>
      </c>
      <c r="E35" s="40">
        <f t="shared" si="19"/>
        <v>1</v>
      </c>
      <c r="F35" s="43" t="s">
        <v>12</v>
      </c>
      <c r="G35" s="41"/>
      <c r="H35" s="49" t="s">
        <v>66</v>
      </c>
      <c r="I35" s="34">
        <f t="shared" si="20"/>
        <v>0</v>
      </c>
      <c r="J35" s="59">
        <f t="shared" si="21"/>
        <v>75</v>
      </c>
      <c r="K35" s="50">
        <v>4</v>
      </c>
      <c r="L35" s="49" t="s">
        <v>66</v>
      </c>
      <c r="M35" s="35">
        <f t="shared" si="22"/>
        <v>4</v>
      </c>
      <c r="N35" s="34">
        <f t="shared" si="23"/>
        <v>300</v>
      </c>
      <c r="O35" s="42">
        <f t="shared" si="24"/>
        <v>300</v>
      </c>
    </row>
    <row r="36" spans="1:15" s="44" customFormat="1" ht="15.75" thickBot="1" x14ac:dyDescent="0.3">
      <c r="A36" s="9"/>
      <c r="B36" s="50"/>
      <c r="C36" s="30"/>
      <c r="D36" s="4"/>
      <c r="E36" s="40"/>
      <c r="F36" s="43"/>
      <c r="G36" s="41"/>
      <c r="H36" s="49"/>
      <c r="I36" s="34"/>
      <c r="J36" s="59"/>
      <c r="K36" s="50"/>
      <c r="L36" s="49"/>
      <c r="M36" s="35"/>
      <c r="N36" s="34"/>
      <c r="O36" s="42"/>
    </row>
    <row r="37" spans="1:15" ht="15.75" thickBot="1" x14ac:dyDescent="0.3">
      <c r="A37" s="103" t="s">
        <v>14</v>
      </c>
      <c r="B37" s="104"/>
      <c r="C37" s="30"/>
      <c r="D37" s="4"/>
      <c r="E37" s="40"/>
      <c r="F37" s="43"/>
      <c r="G37" s="41"/>
      <c r="H37" s="49"/>
      <c r="I37" s="34"/>
      <c r="J37" s="59"/>
      <c r="K37" s="50"/>
      <c r="L37" s="49"/>
      <c r="M37" s="35"/>
      <c r="N37" s="34"/>
      <c r="O37" s="42"/>
    </row>
    <row r="38" spans="1:15" s="44" customFormat="1" x14ac:dyDescent="0.25">
      <c r="A38" s="9">
        <v>1</v>
      </c>
      <c r="B38" s="52" t="s">
        <v>93</v>
      </c>
      <c r="C38" s="30">
        <v>1</v>
      </c>
      <c r="D38" s="4">
        <v>0</v>
      </c>
      <c r="E38" s="40">
        <f>C38+(C38*D38)</f>
        <v>1</v>
      </c>
      <c r="F38" s="43" t="s">
        <v>12</v>
      </c>
      <c r="G38" s="41"/>
      <c r="H38" s="49" t="s">
        <v>66</v>
      </c>
      <c r="I38" s="34">
        <f>IF(H38="C",(G38/100)*E38,IF(H38="M",(G38/1000)*E38,G38*E38))</f>
        <v>0</v>
      </c>
      <c r="J38" s="59">
        <f t="shared" ref="J38:J171" si="25">$O$4</f>
        <v>75</v>
      </c>
      <c r="K38" s="50">
        <v>0.5</v>
      </c>
      <c r="L38" s="49" t="s">
        <v>66</v>
      </c>
      <c r="M38" s="35">
        <f>IF(L38="C",(K38/100)*E38,IF(L38="M",(K38/1000)*E38,K38*E38))</f>
        <v>0.5</v>
      </c>
      <c r="N38" s="34">
        <f>M38*J38</f>
        <v>37.5</v>
      </c>
      <c r="O38" s="42">
        <f>N38+I38</f>
        <v>37.5</v>
      </c>
    </row>
    <row r="39" spans="1:15" s="44" customFormat="1" ht="15.75" thickBot="1" x14ac:dyDescent="0.3">
      <c r="A39" s="9"/>
      <c r="B39" s="50"/>
      <c r="C39" s="30"/>
      <c r="D39" s="4"/>
      <c r="E39" s="40"/>
      <c r="F39" s="43"/>
      <c r="G39" s="41"/>
      <c r="H39" s="49"/>
      <c r="I39" s="34"/>
      <c r="J39" s="59"/>
      <c r="K39" s="50"/>
      <c r="L39" s="49"/>
      <c r="M39" s="35"/>
      <c r="N39" s="34"/>
      <c r="O39" s="42"/>
    </row>
    <row r="40" spans="1:15" ht="15.75" thickBot="1" x14ac:dyDescent="0.3">
      <c r="A40" s="53"/>
      <c r="B40" s="32" t="s">
        <v>44</v>
      </c>
      <c r="C40" s="30"/>
      <c r="D40" s="4"/>
      <c r="E40" s="40"/>
      <c r="F40" s="43"/>
      <c r="G40" s="41"/>
      <c r="H40" s="49"/>
      <c r="I40" s="34"/>
      <c r="J40" s="59"/>
      <c r="K40" s="50"/>
      <c r="L40" s="49"/>
      <c r="M40" s="35"/>
      <c r="N40" s="34"/>
      <c r="O40" s="42"/>
    </row>
    <row r="41" spans="1:15" s="44" customFormat="1" x14ac:dyDescent="0.25">
      <c r="A41" s="9">
        <v>1</v>
      </c>
      <c r="B41" s="52" t="s">
        <v>74</v>
      </c>
      <c r="C41" s="30">
        <v>20</v>
      </c>
      <c r="D41" s="4">
        <v>0.1</v>
      </c>
      <c r="E41" s="40">
        <f t="shared" ref="E41" si="26">C41+(C41*D41)</f>
        <v>22</v>
      </c>
      <c r="F41" s="43" t="s">
        <v>64</v>
      </c>
      <c r="G41" s="41">
        <v>1657.1</v>
      </c>
      <c r="H41" s="49" t="s">
        <v>102</v>
      </c>
      <c r="I41" s="34">
        <f t="shared" ref="I41" si="27">IF(H41="C",(G41/100)*E41,IF(H41="M",(G41/1000)*E41,G41*E41))</f>
        <v>36.456200000000003</v>
      </c>
      <c r="J41" s="59">
        <f t="shared" ref="J41" si="28">$O$4</f>
        <v>75</v>
      </c>
      <c r="K41" s="50">
        <v>9</v>
      </c>
      <c r="L41" s="49" t="s">
        <v>102</v>
      </c>
      <c r="M41" s="35">
        <f t="shared" ref="M41" si="29">IF(L41="C",(K41/100)*E41,IF(L41="M",(K41/1000)*E41,K41*E41))</f>
        <v>0.19799999999999998</v>
      </c>
      <c r="N41" s="34">
        <f t="shared" ref="N41" si="30">M41*J41</f>
        <v>14.849999999999998</v>
      </c>
      <c r="O41" s="42">
        <f t="shared" ref="O41" si="31">N41+I41</f>
        <v>51.306200000000004</v>
      </c>
    </row>
    <row r="42" spans="1:15" s="47" customFormat="1" ht="15.75" customHeight="1" thickBot="1" x14ac:dyDescent="0.3">
      <c r="A42" s="36"/>
      <c r="B42" s="48"/>
      <c r="C42" s="30"/>
      <c r="D42" s="4"/>
      <c r="E42" s="40"/>
      <c r="F42" s="43"/>
      <c r="G42" s="41"/>
      <c r="H42" s="49"/>
      <c r="I42" s="34"/>
      <c r="J42" s="59"/>
      <c r="K42" s="50"/>
      <c r="L42" s="49"/>
      <c r="M42" s="35"/>
      <c r="N42" s="34"/>
      <c r="O42" s="42"/>
    </row>
    <row r="43" spans="1:15" ht="15.75" thickBot="1" x14ac:dyDescent="0.3">
      <c r="A43" s="53"/>
      <c r="B43" s="60" t="s">
        <v>122</v>
      </c>
      <c r="C43" s="30">
        <v>1</v>
      </c>
      <c r="D43" s="4">
        <v>0</v>
      </c>
      <c r="E43" s="40">
        <f t="shared" ref="E43" si="32">C43+(C43*D43)</f>
        <v>1</v>
      </c>
      <c r="F43" s="43" t="s">
        <v>68</v>
      </c>
      <c r="G43" s="63"/>
      <c r="H43" s="49" t="s">
        <v>66</v>
      </c>
      <c r="I43" s="34">
        <f t="shared" ref="I43" si="33">IF(H43="C",(G43/100)*E43,IF(H43="M",(G43/1000)*E43,G43*E43))</f>
        <v>0</v>
      </c>
      <c r="J43" s="59">
        <f t="shared" ref="J43" si="34">$O$4</f>
        <v>75</v>
      </c>
      <c r="K43" s="50"/>
      <c r="L43" s="49" t="s">
        <v>66</v>
      </c>
      <c r="M43" s="35">
        <f t="shared" ref="M43" si="35">IF(L43="C",(K43/100)*E43,IF(L43="M",(K43/1000)*E43,K43*E43))</f>
        <v>0</v>
      </c>
      <c r="N43" s="34">
        <f t="shared" ref="N43" si="36">M43*J43</f>
        <v>0</v>
      </c>
      <c r="O43" s="42">
        <f t="shared" ref="O43" si="37">N43+I43</f>
        <v>0</v>
      </c>
    </row>
    <row r="44" spans="1:15" ht="15.75" thickBot="1" x14ac:dyDescent="0.3">
      <c r="A44" s="53"/>
      <c r="B44" s="62"/>
      <c r="C44" s="30"/>
      <c r="D44" s="4"/>
      <c r="E44" s="40"/>
      <c r="F44" s="43"/>
      <c r="G44" s="41"/>
      <c r="H44" s="49"/>
      <c r="I44" s="34"/>
      <c r="J44" s="59"/>
      <c r="K44" s="50"/>
      <c r="L44" s="49"/>
      <c r="M44" s="35"/>
      <c r="N44" s="34"/>
      <c r="O44" s="42"/>
    </row>
    <row r="45" spans="1:15" ht="15.75" thickBot="1" x14ac:dyDescent="0.3">
      <c r="A45" s="119" t="s">
        <v>11</v>
      </c>
      <c r="B45" s="120"/>
      <c r="C45" s="30"/>
      <c r="D45" s="4"/>
      <c r="E45" s="40"/>
      <c r="F45" s="43"/>
      <c r="G45" s="41"/>
      <c r="H45" s="49"/>
      <c r="I45" s="34"/>
      <c r="J45" s="59"/>
      <c r="K45" s="50"/>
      <c r="L45" s="49"/>
      <c r="M45" s="35"/>
      <c r="N45" s="34"/>
      <c r="O45" s="42"/>
    </row>
    <row r="46" spans="1:15" ht="15.75" thickBot="1" x14ac:dyDescent="0.3">
      <c r="A46" s="37"/>
      <c r="B46" s="31"/>
      <c r="C46" s="30"/>
      <c r="D46" s="4"/>
      <c r="E46" s="40"/>
      <c r="F46" s="43"/>
      <c r="G46" s="41"/>
      <c r="H46" s="49"/>
      <c r="I46" s="34"/>
      <c r="J46" s="59"/>
      <c r="K46" s="50"/>
      <c r="L46" s="49"/>
      <c r="M46" s="35"/>
      <c r="N46" s="34"/>
      <c r="O46" s="42"/>
    </row>
    <row r="47" spans="1:15" ht="15.75" thickBot="1" x14ac:dyDescent="0.3">
      <c r="A47" s="13"/>
      <c r="B47" s="26" t="s">
        <v>10</v>
      </c>
      <c r="C47" s="30"/>
      <c r="D47" s="4"/>
      <c r="E47" s="40"/>
      <c r="F47" s="43"/>
      <c r="G47" s="41"/>
      <c r="H47" s="49"/>
      <c r="I47" s="34"/>
      <c r="J47" s="59"/>
      <c r="K47" s="50"/>
      <c r="L47" s="49"/>
      <c r="M47" s="35"/>
      <c r="N47" s="34"/>
      <c r="O47" s="42"/>
    </row>
    <row r="48" spans="1:15" s="44" customFormat="1" x14ac:dyDescent="0.25">
      <c r="A48" s="9">
        <v>1</v>
      </c>
      <c r="B48" s="52" t="s">
        <v>127</v>
      </c>
      <c r="C48" s="30">
        <f>438.67+2502</f>
        <v>2940.67</v>
      </c>
      <c r="D48" s="4">
        <v>0.1</v>
      </c>
      <c r="E48" s="40">
        <f t="shared" ref="E48" si="38">C48+(C48*D48)</f>
        <v>3234.7370000000001</v>
      </c>
      <c r="F48" s="43" t="s">
        <v>64</v>
      </c>
      <c r="G48" s="41">
        <v>581.01</v>
      </c>
      <c r="H48" s="49" t="s">
        <v>102</v>
      </c>
      <c r="I48" s="34">
        <f t="shared" ref="I48:I49" si="39">IF(H48="C",(G48/100)*E48,IF(H48="M",(G48/1000)*E48,G48*E48))</f>
        <v>1879.4145443700002</v>
      </c>
      <c r="J48" s="59">
        <f t="shared" ref="J48:J49" si="40">$O$4</f>
        <v>75</v>
      </c>
      <c r="K48" s="50">
        <v>10</v>
      </c>
      <c r="L48" s="49" t="s">
        <v>102</v>
      </c>
      <c r="M48" s="35">
        <f t="shared" ref="M48:M49" si="41">IF(L48="C",(K48/100)*E48,IF(L48="M",(K48/1000)*E48,K48*E48))</f>
        <v>32.347369999999998</v>
      </c>
      <c r="N48" s="34">
        <f t="shared" ref="N48:N49" si="42">M48*J48</f>
        <v>2426.0527499999998</v>
      </c>
      <c r="O48" s="42">
        <f t="shared" ref="O48:O49" si="43">N48+I48</f>
        <v>4305.4672943699998</v>
      </c>
    </row>
    <row r="49" spans="1:15" s="44" customFormat="1" x14ac:dyDescent="0.25">
      <c r="A49" s="9">
        <v>2</v>
      </c>
      <c r="B49" s="52" t="s">
        <v>128</v>
      </c>
      <c r="C49" s="30">
        <v>773</v>
      </c>
      <c r="D49" s="4">
        <v>0.1</v>
      </c>
      <c r="E49" s="40">
        <f t="shared" ref="E49" si="44">C49+(C49*D49)</f>
        <v>850.3</v>
      </c>
      <c r="F49" s="43" t="s">
        <v>64</v>
      </c>
      <c r="G49" s="41">
        <v>886.34</v>
      </c>
      <c r="H49" s="49" t="s">
        <v>102</v>
      </c>
      <c r="I49" s="34">
        <f t="shared" si="39"/>
        <v>753.65490199999999</v>
      </c>
      <c r="J49" s="59">
        <f t="shared" si="40"/>
        <v>75</v>
      </c>
      <c r="K49" s="50">
        <v>13</v>
      </c>
      <c r="L49" s="49" t="s">
        <v>102</v>
      </c>
      <c r="M49" s="35">
        <f t="shared" si="41"/>
        <v>11.053899999999999</v>
      </c>
      <c r="N49" s="34">
        <f t="shared" si="42"/>
        <v>829.0424999999999</v>
      </c>
      <c r="O49" s="42">
        <f t="shared" si="43"/>
        <v>1582.6974019999998</v>
      </c>
    </row>
    <row r="50" spans="1:15" ht="15.75" thickBot="1" x14ac:dyDescent="0.3">
      <c r="A50" s="9"/>
      <c r="B50" s="25"/>
      <c r="C50" s="30"/>
      <c r="D50" s="4"/>
      <c r="E50" s="40"/>
      <c r="F50" s="43"/>
      <c r="G50" s="41"/>
      <c r="H50" s="49"/>
      <c r="I50" s="34"/>
      <c r="J50" s="59"/>
      <c r="K50" s="50"/>
      <c r="L50" s="49"/>
      <c r="M50" s="35"/>
      <c r="N50" s="34"/>
      <c r="O50" s="42"/>
    </row>
    <row r="51" spans="1:15" ht="15.75" thickBot="1" x14ac:dyDescent="0.3">
      <c r="A51" s="13"/>
      <c r="B51" s="26" t="s">
        <v>29</v>
      </c>
      <c r="C51" s="30"/>
      <c r="D51" s="4"/>
      <c r="E51" s="40"/>
      <c r="F51" s="43"/>
      <c r="G51" s="41"/>
      <c r="H51" s="49"/>
      <c r="I51" s="34"/>
      <c r="J51" s="59"/>
      <c r="K51" s="50"/>
      <c r="L51" s="49"/>
      <c r="M51" s="35"/>
      <c r="N51" s="34"/>
      <c r="O51" s="42"/>
    </row>
    <row r="52" spans="1:15" s="44" customFormat="1" x14ac:dyDescent="0.25">
      <c r="A52" s="9">
        <v>1</v>
      </c>
      <c r="B52" s="52" t="s">
        <v>75</v>
      </c>
      <c r="C52" s="30">
        <v>55</v>
      </c>
      <c r="D52" s="4">
        <v>0</v>
      </c>
      <c r="E52" s="40">
        <f t="shared" si="19"/>
        <v>55</v>
      </c>
      <c r="F52" s="43" t="s">
        <v>12</v>
      </c>
      <c r="G52" s="41">
        <v>1968</v>
      </c>
      <c r="H52" s="49" t="s">
        <v>101</v>
      </c>
      <c r="I52" s="34">
        <f t="shared" ref="I52" si="45">IF(H52="C",(G52/100)*E52,IF(H52="M",(G52/1000)*E52,G52*E52))</f>
        <v>1082.4000000000001</v>
      </c>
      <c r="J52" s="59">
        <f t="shared" ref="J52:J83" si="46">$O$4</f>
        <v>75</v>
      </c>
      <c r="K52" s="50">
        <v>20</v>
      </c>
      <c r="L52" s="49" t="s">
        <v>101</v>
      </c>
      <c r="M52" s="35">
        <f t="shared" ref="M52" si="47">IF(L52="C",(K52/100)*E52,IF(L52="M",(K52/1000)*E52,K52*E52))</f>
        <v>11</v>
      </c>
      <c r="N52" s="34">
        <f t="shared" ref="N52" si="48">M52*J52</f>
        <v>825</v>
      </c>
      <c r="O52" s="42">
        <f t="shared" ref="O52" si="49">N52+I52</f>
        <v>1907.4</v>
      </c>
    </row>
    <row r="53" spans="1:15" s="44" customFormat="1" x14ac:dyDescent="0.25">
      <c r="A53" s="9"/>
      <c r="B53" s="52" t="s">
        <v>131</v>
      </c>
      <c r="C53" s="30">
        <f>C52</f>
        <v>55</v>
      </c>
      <c r="D53" s="4">
        <v>0</v>
      </c>
      <c r="E53" s="40">
        <f t="shared" si="19"/>
        <v>55</v>
      </c>
      <c r="F53" s="43" t="s">
        <v>12</v>
      </c>
      <c r="G53" s="41">
        <v>242.79</v>
      </c>
      <c r="H53" s="49" t="s">
        <v>101</v>
      </c>
      <c r="I53" s="34">
        <f t="shared" ref="I53:I58" si="50">IF(H53="C",(G53/100)*E53,IF(H53="M",(G53/1000)*E53,G53*E53))</f>
        <v>133.53449999999998</v>
      </c>
      <c r="J53" s="59">
        <f t="shared" si="46"/>
        <v>75</v>
      </c>
      <c r="K53" s="50">
        <v>12.5</v>
      </c>
      <c r="L53" s="49" t="s">
        <v>101</v>
      </c>
      <c r="M53" s="35">
        <f t="shared" ref="M53:M58" si="51">IF(L53="C",(K53/100)*E53,IF(L53="M",(K53/1000)*E53,K53*E53))</f>
        <v>6.875</v>
      </c>
      <c r="N53" s="34">
        <f t="shared" ref="N53:N58" si="52">M53*J53</f>
        <v>515.625</v>
      </c>
      <c r="O53" s="42">
        <f t="shared" si="24"/>
        <v>649.15949999999998</v>
      </c>
    </row>
    <row r="54" spans="1:15" s="44" customFormat="1" x14ac:dyDescent="0.25">
      <c r="A54" s="9"/>
      <c r="B54" s="52" t="s">
        <v>130</v>
      </c>
      <c r="C54" s="30">
        <f>C52</f>
        <v>55</v>
      </c>
      <c r="D54" s="4">
        <v>0</v>
      </c>
      <c r="E54" s="40">
        <f t="shared" si="19"/>
        <v>55</v>
      </c>
      <c r="F54" s="43" t="s">
        <v>12</v>
      </c>
      <c r="G54" s="41">
        <v>109.66</v>
      </c>
      <c r="H54" s="49" t="s">
        <v>101</v>
      </c>
      <c r="I54" s="34">
        <f t="shared" si="50"/>
        <v>60.313000000000002</v>
      </c>
      <c r="J54" s="59">
        <f t="shared" si="46"/>
        <v>75</v>
      </c>
      <c r="K54" s="50">
        <v>1.5</v>
      </c>
      <c r="L54" s="49" t="s">
        <v>101</v>
      </c>
      <c r="M54" s="35">
        <f t="shared" si="51"/>
        <v>0.82499999999999996</v>
      </c>
      <c r="N54" s="34">
        <f t="shared" si="52"/>
        <v>61.875</v>
      </c>
      <c r="O54" s="42">
        <f t="shared" si="24"/>
        <v>122.188</v>
      </c>
    </row>
    <row r="55" spans="1:15" s="44" customFormat="1" x14ac:dyDescent="0.25">
      <c r="A55" s="9"/>
      <c r="B55" s="52" t="s">
        <v>113</v>
      </c>
      <c r="C55" s="30">
        <f>C52</f>
        <v>55</v>
      </c>
      <c r="D55" s="4">
        <v>0</v>
      </c>
      <c r="E55" s="40">
        <f t="shared" si="19"/>
        <v>55</v>
      </c>
      <c r="F55" s="43" t="s">
        <v>12</v>
      </c>
      <c r="G55" s="41">
        <v>402.86</v>
      </c>
      <c r="H55" s="49" t="s">
        <v>101</v>
      </c>
      <c r="I55" s="34">
        <f t="shared" si="50"/>
        <v>221.57300000000001</v>
      </c>
      <c r="J55" s="59">
        <f t="shared" si="46"/>
        <v>75</v>
      </c>
      <c r="K55" s="50">
        <v>1.5</v>
      </c>
      <c r="L55" s="49" t="s">
        <v>101</v>
      </c>
      <c r="M55" s="35">
        <f t="shared" si="51"/>
        <v>0.82499999999999996</v>
      </c>
      <c r="N55" s="34">
        <f t="shared" si="52"/>
        <v>61.875</v>
      </c>
      <c r="O55" s="42">
        <f t="shared" si="24"/>
        <v>283.44799999999998</v>
      </c>
    </row>
    <row r="56" spans="1:15" s="44" customFormat="1" x14ac:dyDescent="0.25">
      <c r="A56" s="9"/>
      <c r="B56" s="52" t="s">
        <v>114</v>
      </c>
      <c r="C56" s="30">
        <f>C52*2</f>
        <v>110</v>
      </c>
      <c r="D56" s="4">
        <v>0</v>
      </c>
      <c r="E56" s="40">
        <f t="shared" si="19"/>
        <v>110</v>
      </c>
      <c r="F56" s="43" t="s">
        <v>12</v>
      </c>
      <c r="G56" s="41">
        <v>9.09</v>
      </c>
      <c r="H56" s="49" t="s">
        <v>101</v>
      </c>
      <c r="I56" s="34">
        <f t="shared" si="50"/>
        <v>9.9989999999999988</v>
      </c>
      <c r="J56" s="59">
        <f t="shared" si="46"/>
        <v>75</v>
      </c>
      <c r="K56" s="50">
        <v>1.4</v>
      </c>
      <c r="L56" s="49" t="s">
        <v>101</v>
      </c>
      <c r="M56" s="35">
        <f t="shared" si="51"/>
        <v>1.5399999999999998</v>
      </c>
      <c r="N56" s="34">
        <f t="shared" si="52"/>
        <v>115.49999999999999</v>
      </c>
      <c r="O56" s="42">
        <f t="shared" si="24"/>
        <v>125.49899999999998</v>
      </c>
    </row>
    <row r="57" spans="1:15" s="44" customFormat="1" x14ac:dyDescent="0.25">
      <c r="A57" s="9"/>
      <c r="B57" s="52" t="s">
        <v>115</v>
      </c>
      <c r="C57" s="30">
        <f>C52</f>
        <v>55</v>
      </c>
      <c r="D57" s="4">
        <v>0</v>
      </c>
      <c r="E57" s="40">
        <f t="shared" si="19"/>
        <v>55</v>
      </c>
      <c r="F57" s="43" t="s">
        <v>12</v>
      </c>
      <c r="G57" s="41">
        <v>53.24</v>
      </c>
      <c r="H57" s="49" t="s">
        <v>101</v>
      </c>
      <c r="I57" s="34">
        <f t="shared" si="50"/>
        <v>29.282</v>
      </c>
      <c r="J57" s="59">
        <f t="shared" si="46"/>
        <v>75</v>
      </c>
      <c r="K57" s="50">
        <v>1.3</v>
      </c>
      <c r="L57" s="49" t="s">
        <v>101</v>
      </c>
      <c r="M57" s="35">
        <f t="shared" si="51"/>
        <v>0.71500000000000008</v>
      </c>
      <c r="N57" s="34">
        <f t="shared" si="52"/>
        <v>53.625000000000007</v>
      </c>
      <c r="O57" s="42">
        <f t="shared" si="24"/>
        <v>82.907000000000011</v>
      </c>
    </row>
    <row r="58" spans="1:15" s="44" customFormat="1" x14ac:dyDescent="0.25">
      <c r="A58" s="9">
        <v>2</v>
      </c>
      <c r="B58" s="52" t="s">
        <v>76</v>
      </c>
      <c r="C58" s="30">
        <v>1</v>
      </c>
      <c r="D58" s="4">
        <v>0</v>
      </c>
      <c r="E58" s="40">
        <f t="shared" si="19"/>
        <v>1</v>
      </c>
      <c r="F58" s="43" t="s">
        <v>12</v>
      </c>
      <c r="G58" s="41">
        <v>2489.52</v>
      </c>
      <c r="H58" s="49" t="s">
        <v>101</v>
      </c>
      <c r="I58" s="34">
        <f t="shared" si="50"/>
        <v>24.895199999999999</v>
      </c>
      <c r="J58" s="59">
        <f t="shared" si="46"/>
        <v>75</v>
      </c>
      <c r="K58" s="50">
        <v>20</v>
      </c>
      <c r="L58" s="49" t="s">
        <v>101</v>
      </c>
      <c r="M58" s="35">
        <f t="shared" si="51"/>
        <v>0.2</v>
      </c>
      <c r="N58" s="34">
        <f t="shared" si="52"/>
        <v>15</v>
      </c>
      <c r="O58" s="42">
        <f t="shared" si="24"/>
        <v>39.895200000000003</v>
      </c>
    </row>
    <row r="59" spans="1:15" s="44" customFormat="1" x14ac:dyDescent="0.25">
      <c r="A59" s="9"/>
      <c r="B59" s="52" t="s">
        <v>131</v>
      </c>
      <c r="C59" s="30">
        <f>C58</f>
        <v>1</v>
      </c>
      <c r="D59" s="4">
        <v>0</v>
      </c>
      <c r="E59" s="40">
        <f t="shared" ref="E59:E63" si="53">C59+(C59*D59)</f>
        <v>1</v>
      </c>
      <c r="F59" s="43" t="s">
        <v>12</v>
      </c>
      <c r="G59" s="41">
        <v>242.79</v>
      </c>
      <c r="H59" s="49" t="s">
        <v>101</v>
      </c>
      <c r="I59" s="34">
        <f t="shared" ref="I59:I60" si="54">IF(H59="C",(G59/100)*E59,IF(H59="M",(G59/1000)*E59,G59*E59))</f>
        <v>2.4278999999999997</v>
      </c>
      <c r="J59" s="59">
        <f t="shared" si="46"/>
        <v>75</v>
      </c>
      <c r="K59" s="50">
        <v>12.5</v>
      </c>
      <c r="L59" s="49" t="s">
        <v>101</v>
      </c>
      <c r="M59" s="35">
        <f t="shared" ref="M59:M60" si="55">IF(L59="C",(K59/100)*E59,IF(L59="M",(K59/1000)*E59,K59*E59))</f>
        <v>0.125</v>
      </c>
      <c r="N59" s="34">
        <f t="shared" ref="N59:N60" si="56">M59*J59</f>
        <v>9.375</v>
      </c>
      <c r="O59" s="42">
        <f t="shared" ref="O59:O60" si="57">N59+I59</f>
        <v>11.802899999999999</v>
      </c>
    </row>
    <row r="60" spans="1:15" s="44" customFormat="1" x14ac:dyDescent="0.25">
      <c r="A60" s="9"/>
      <c r="B60" s="52" t="s">
        <v>130</v>
      </c>
      <c r="C60" s="30">
        <f>C58</f>
        <v>1</v>
      </c>
      <c r="D60" s="4">
        <v>0</v>
      </c>
      <c r="E60" s="40">
        <f t="shared" si="53"/>
        <v>1</v>
      </c>
      <c r="F60" s="43" t="s">
        <v>12</v>
      </c>
      <c r="G60" s="41">
        <v>109.66</v>
      </c>
      <c r="H60" s="49" t="s">
        <v>101</v>
      </c>
      <c r="I60" s="34">
        <f t="shared" si="54"/>
        <v>1.0966</v>
      </c>
      <c r="J60" s="59">
        <f t="shared" si="46"/>
        <v>75</v>
      </c>
      <c r="K60" s="50">
        <v>1.5</v>
      </c>
      <c r="L60" s="49" t="s">
        <v>101</v>
      </c>
      <c r="M60" s="35">
        <f t="shared" si="55"/>
        <v>1.4999999999999999E-2</v>
      </c>
      <c r="N60" s="34">
        <f t="shared" si="56"/>
        <v>1.125</v>
      </c>
      <c r="O60" s="42">
        <f t="shared" si="57"/>
        <v>2.2216</v>
      </c>
    </row>
    <row r="61" spans="1:15" s="44" customFormat="1" x14ac:dyDescent="0.25">
      <c r="A61" s="9"/>
      <c r="B61" s="52" t="s">
        <v>113</v>
      </c>
      <c r="C61" s="30">
        <f>C58</f>
        <v>1</v>
      </c>
      <c r="D61" s="4">
        <v>0</v>
      </c>
      <c r="E61" s="40">
        <f t="shared" si="53"/>
        <v>1</v>
      </c>
      <c r="F61" s="43" t="s">
        <v>12</v>
      </c>
      <c r="G61" s="41">
        <v>402.86</v>
      </c>
      <c r="H61" s="49" t="s">
        <v>101</v>
      </c>
      <c r="I61" s="34">
        <f t="shared" si="20"/>
        <v>4.0286</v>
      </c>
      <c r="J61" s="59">
        <f t="shared" si="46"/>
        <v>75</v>
      </c>
      <c r="K61" s="50">
        <v>1.5</v>
      </c>
      <c r="L61" s="49" t="s">
        <v>101</v>
      </c>
      <c r="M61" s="35">
        <f t="shared" si="22"/>
        <v>1.4999999999999999E-2</v>
      </c>
      <c r="N61" s="34">
        <f t="shared" ref="N61:N66" si="58">M61*J61</f>
        <v>1.125</v>
      </c>
      <c r="O61" s="42">
        <f t="shared" ref="O61:O66" si="59">N61+I61</f>
        <v>5.1536</v>
      </c>
    </row>
    <row r="62" spans="1:15" s="44" customFormat="1" x14ac:dyDescent="0.25">
      <c r="A62" s="9"/>
      <c r="B62" s="52" t="s">
        <v>114</v>
      </c>
      <c r="C62" s="30">
        <f>C58*2</f>
        <v>2</v>
      </c>
      <c r="D62" s="4">
        <v>0</v>
      </c>
      <c r="E62" s="40">
        <f t="shared" si="53"/>
        <v>2</v>
      </c>
      <c r="F62" s="43" t="s">
        <v>12</v>
      </c>
      <c r="G62" s="41">
        <v>9.09</v>
      </c>
      <c r="H62" s="49" t="s">
        <v>101</v>
      </c>
      <c r="I62" s="34">
        <f t="shared" si="20"/>
        <v>0.18179999999999999</v>
      </c>
      <c r="J62" s="59">
        <f t="shared" si="46"/>
        <v>75</v>
      </c>
      <c r="K62" s="50">
        <v>1.4</v>
      </c>
      <c r="L62" s="49" t="s">
        <v>101</v>
      </c>
      <c r="M62" s="35">
        <f t="shared" si="22"/>
        <v>2.7999999999999997E-2</v>
      </c>
      <c r="N62" s="34">
        <f t="shared" si="58"/>
        <v>2.0999999999999996</v>
      </c>
      <c r="O62" s="42">
        <f t="shared" si="59"/>
        <v>2.2817999999999996</v>
      </c>
    </row>
    <row r="63" spans="1:15" s="44" customFormat="1" x14ac:dyDescent="0.25">
      <c r="A63" s="9"/>
      <c r="B63" s="52" t="s">
        <v>115</v>
      </c>
      <c r="C63" s="30">
        <f>C58</f>
        <v>1</v>
      </c>
      <c r="D63" s="4">
        <v>0</v>
      </c>
      <c r="E63" s="40">
        <f t="shared" si="53"/>
        <v>1</v>
      </c>
      <c r="F63" s="43" t="s">
        <v>12</v>
      </c>
      <c r="G63" s="41">
        <v>53.24</v>
      </c>
      <c r="H63" s="49" t="s">
        <v>101</v>
      </c>
      <c r="I63" s="34">
        <f t="shared" si="20"/>
        <v>0.53239999999999998</v>
      </c>
      <c r="J63" s="59">
        <f t="shared" si="46"/>
        <v>75</v>
      </c>
      <c r="K63" s="50">
        <v>1.3</v>
      </c>
      <c r="L63" s="49" t="s">
        <v>101</v>
      </c>
      <c r="M63" s="35">
        <f t="shared" si="22"/>
        <v>1.3000000000000001E-2</v>
      </c>
      <c r="N63" s="34">
        <f t="shared" si="58"/>
        <v>0.97500000000000009</v>
      </c>
      <c r="O63" s="42">
        <f t="shared" si="59"/>
        <v>1.5074000000000001</v>
      </c>
    </row>
    <row r="64" spans="1:15" s="44" customFormat="1" x14ac:dyDescent="0.25">
      <c r="A64" s="9">
        <v>3</v>
      </c>
      <c r="B64" s="52" t="s">
        <v>99</v>
      </c>
      <c r="C64" s="30">
        <v>32</v>
      </c>
      <c r="D64" s="4">
        <v>0</v>
      </c>
      <c r="E64" s="40">
        <f t="shared" si="19"/>
        <v>32</v>
      </c>
      <c r="F64" s="43" t="s">
        <v>12</v>
      </c>
      <c r="G64" s="41">
        <v>2672</v>
      </c>
      <c r="H64" s="49" t="s">
        <v>101</v>
      </c>
      <c r="I64" s="34">
        <f t="shared" si="20"/>
        <v>855.04</v>
      </c>
      <c r="J64" s="59">
        <f t="shared" si="46"/>
        <v>75</v>
      </c>
      <c r="K64" s="50">
        <v>25</v>
      </c>
      <c r="L64" s="49" t="s">
        <v>101</v>
      </c>
      <c r="M64" s="35">
        <f t="shared" si="22"/>
        <v>8</v>
      </c>
      <c r="N64" s="34">
        <f t="shared" si="58"/>
        <v>600</v>
      </c>
      <c r="O64" s="42">
        <f t="shared" si="59"/>
        <v>1455.04</v>
      </c>
    </row>
    <row r="65" spans="1:15" s="44" customFormat="1" x14ac:dyDescent="0.25">
      <c r="A65" s="9"/>
      <c r="B65" s="52" t="s">
        <v>131</v>
      </c>
      <c r="C65" s="30">
        <f>C64</f>
        <v>32</v>
      </c>
      <c r="D65" s="4">
        <v>0</v>
      </c>
      <c r="E65" s="40">
        <f t="shared" si="19"/>
        <v>32</v>
      </c>
      <c r="F65" s="43" t="s">
        <v>12</v>
      </c>
      <c r="G65" s="41">
        <v>242.79</v>
      </c>
      <c r="H65" s="49" t="s">
        <v>101</v>
      </c>
      <c r="I65" s="34">
        <f t="shared" si="20"/>
        <v>77.692799999999991</v>
      </c>
      <c r="J65" s="59">
        <f t="shared" si="46"/>
        <v>75</v>
      </c>
      <c r="K65" s="50">
        <v>12.5</v>
      </c>
      <c r="L65" s="49" t="s">
        <v>101</v>
      </c>
      <c r="M65" s="35">
        <f t="shared" si="22"/>
        <v>4</v>
      </c>
      <c r="N65" s="34">
        <f t="shared" si="58"/>
        <v>300</v>
      </c>
      <c r="O65" s="42">
        <f t="shared" si="59"/>
        <v>377.69279999999998</v>
      </c>
    </row>
    <row r="66" spans="1:15" s="44" customFormat="1" x14ac:dyDescent="0.25">
      <c r="A66" s="9"/>
      <c r="B66" s="52" t="s">
        <v>130</v>
      </c>
      <c r="C66" s="30">
        <f>C64</f>
        <v>32</v>
      </c>
      <c r="D66" s="4">
        <v>0</v>
      </c>
      <c r="E66" s="40">
        <f t="shared" si="19"/>
        <v>32</v>
      </c>
      <c r="F66" s="43" t="s">
        <v>12</v>
      </c>
      <c r="G66" s="41">
        <v>109.66</v>
      </c>
      <c r="H66" s="49" t="s">
        <v>101</v>
      </c>
      <c r="I66" s="34">
        <f t="shared" si="20"/>
        <v>35.091200000000001</v>
      </c>
      <c r="J66" s="59">
        <f t="shared" si="46"/>
        <v>75</v>
      </c>
      <c r="K66" s="50">
        <v>1.5</v>
      </c>
      <c r="L66" s="49" t="s">
        <v>101</v>
      </c>
      <c r="M66" s="35">
        <f t="shared" si="22"/>
        <v>0.48</v>
      </c>
      <c r="N66" s="34">
        <f t="shared" si="58"/>
        <v>36</v>
      </c>
      <c r="O66" s="42">
        <f t="shared" si="59"/>
        <v>71.091200000000001</v>
      </c>
    </row>
    <row r="67" spans="1:15" s="44" customFormat="1" x14ac:dyDescent="0.25">
      <c r="A67" s="9"/>
      <c r="B67" s="52" t="s">
        <v>113</v>
      </c>
      <c r="C67" s="30">
        <f>C64</f>
        <v>32</v>
      </c>
      <c r="D67" s="4">
        <v>0</v>
      </c>
      <c r="E67" s="40">
        <f t="shared" si="19"/>
        <v>32</v>
      </c>
      <c r="F67" s="43" t="s">
        <v>12</v>
      </c>
      <c r="G67" s="41">
        <v>402.86</v>
      </c>
      <c r="H67" s="49" t="s">
        <v>101</v>
      </c>
      <c r="I67" s="34">
        <f t="shared" ref="I67:I72" si="60">IF(H67="C",(G67/100)*E67,IF(H67="M",(G67/1000)*E67,G67*E67))</f>
        <v>128.9152</v>
      </c>
      <c r="J67" s="59">
        <f t="shared" si="46"/>
        <v>75</v>
      </c>
      <c r="K67" s="50">
        <v>1.5</v>
      </c>
      <c r="L67" s="49" t="s">
        <v>101</v>
      </c>
      <c r="M67" s="35">
        <f t="shared" ref="M67:M72" si="61">IF(L67="C",(K67/100)*E67,IF(L67="M",(K67/1000)*E67,K67*E67))</f>
        <v>0.48</v>
      </c>
      <c r="N67" s="34">
        <f t="shared" ref="N67:N72" si="62">M67*J67</f>
        <v>36</v>
      </c>
      <c r="O67" s="42">
        <f t="shared" ref="O67:O72" si="63">N67+I67</f>
        <v>164.9152</v>
      </c>
    </row>
    <row r="68" spans="1:15" s="44" customFormat="1" x14ac:dyDescent="0.25">
      <c r="A68" s="9"/>
      <c r="B68" s="52" t="s">
        <v>114</v>
      </c>
      <c r="C68" s="30">
        <f>C64*2</f>
        <v>64</v>
      </c>
      <c r="D68" s="4">
        <v>0</v>
      </c>
      <c r="E68" s="40">
        <f t="shared" si="19"/>
        <v>64</v>
      </c>
      <c r="F68" s="43" t="s">
        <v>12</v>
      </c>
      <c r="G68" s="41">
        <v>9.09</v>
      </c>
      <c r="H68" s="49" t="s">
        <v>101</v>
      </c>
      <c r="I68" s="34">
        <f t="shared" si="60"/>
        <v>5.8175999999999997</v>
      </c>
      <c r="J68" s="59">
        <f t="shared" si="46"/>
        <v>75</v>
      </c>
      <c r="K68" s="50">
        <v>1.4</v>
      </c>
      <c r="L68" s="49" t="s">
        <v>101</v>
      </c>
      <c r="M68" s="35">
        <f t="shared" si="61"/>
        <v>0.89599999999999991</v>
      </c>
      <c r="N68" s="34">
        <f t="shared" si="62"/>
        <v>67.199999999999989</v>
      </c>
      <c r="O68" s="42">
        <f t="shared" si="63"/>
        <v>73.017599999999987</v>
      </c>
    </row>
    <row r="69" spans="1:15" s="44" customFormat="1" x14ac:dyDescent="0.25">
      <c r="A69" s="9"/>
      <c r="B69" s="52" t="s">
        <v>115</v>
      </c>
      <c r="C69" s="30">
        <f>C64</f>
        <v>32</v>
      </c>
      <c r="D69" s="4">
        <v>0</v>
      </c>
      <c r="E69" s="40">
        <f t="shared" si="19"/>
        <v>32</v>
      </c>
      <c r="F69" s="43" t="s">
        <v>12</v>
      </c>
      <c r="G69" s="41">
        <v>53.24</v>
      </c>
      <c r="H69" s="49" t="s">
        <v>101</v>
      </c>
      <c r="I69" s="34">
        <f t="shared" si="60"/>
        <v>17.036799999999999</v>
      </c>
      <c r="J69" s="59">
        <f t="shared" si="46"/>
        <v>75</v>
      </c>
      <c r="K69" s="50">
        <v>1.3</v>
      </c>
      <c r="L69" s="49" t="s">
        <v>101</v>
      </c>
      <c r="M69" s="35">
        <f t="shared" si="61"/>
        <v>0.41600000000000004</v>
      </c>
      <c r="N69" s="34">
        <f t="shared" si="62"/>
        <v>31.200000000000003</v>
      </c>
      <c r="O69" s="42">
        <f t="shared" si="63"/>
        <v>48.236800000000002</v>
      </c>
    </row>
    <row r="70" spans="1:15" s="44" customFormat="1" x14ac:dyDescent="0.25">
      <c r="A70" s="9">
        <v>4</v>
      </c>
      <c r="B70" s="52" t="s">
        <v>77</v>
      </c>
      <c r="C70" s="30">
        <v>5</v>
      </c>
      <c r="D70" s="4">
        <v>0</v>
      </c>
      <c r="E70" s="40">
        <f t="shared" si="19"/>
        <v>5</v>
      </c>
      <c r="F70" s="43" t="s">
        <v>12</v>
      </c>
      <c r="G70" s="41">
        <v>2672</v>
      </c>
      <c r="H70" s="49" t="s">
        <v>101</v>
      </c>
      <c r="I70" s="34">
        <f t="shared" si="60"/>
        <v>133.6</v>
      </c>
      <c r="J70" s="59">
        <f t="shared" si="46"/>
        <v>75</v>
      </c>
      <c r="K70" s="50">
        <v>25</v>
      </c>
      <c r="L70" s="49" t="s">
        <v>101</v>
      </c>
      <c r="M70" s="35">
        <f t="shared" si="61"/>
        <v>1.25</v>
      </c>
      <c r="N70" s="34">
        <f t="shared" si="62"/>
        <v>93.75</v>
      </c>
      <c r="O70" s="42">
        <f t="shared" si="63"/>
        <v>227.35</v>
      </c>
    </row>
    <row r="71" spans="1:15" s="44" customFormat="1" x14ac:dyDescent="0.25">
      <c r="A71" s="9"/>
      <c r="B71" s="52" t="s">
        <v>131</v>
      </c>
      <c r="C71" s="30">
        <f>C70</f>
        <v>5</v>
      </c>
      <c r="D71" s="4">
        <v>0</v>
      </c>
      <c r="E71" s="40">
        <f t="shared" si="19"/>
        <v>5</v>
      </c>
      <c r="F71" s="43" t="s">
        <v>12</v>
      </c>
      <c r="G71" s="41">
        <v>242.79</v>
      </c>
      <c r="H71" s="49" t="s">
        <v>101</v>
      </c>
      <c r="I71" s="34">
        <f t="shared" si="60"/>
        <v>12.139499999999998</v>
      </c>
      <c r="J71" s="59">
        <f t="shared" si="46"/>
        <v>75</v>
      </c>
      <c r="K71" s="50">
        <v>12.5</v>
      </c>
      <c r="L71" s="49" t="s">
        <v>101</v>
      </c>
      <c r="M71" s="35">
        <f t="shared" si="61"/>
        <v>0.625</v>
      </c>
      <c r="N71" s="34">
        <f t="shared" si="62"/>
        <v>46.875</v>
      </c>
      <c r="O71" s="42">
        <f t="shared" si="63"/>
        <v>59.014499999999998</v>
      </c>
    </row>
    <row r="72" spans="1:15" s="44" customFormat="1" x14ac:dyDescent="0.25">
      <c r="A72" s="9"/>
      <c r="B72" s="52" t="s">
        <v>130</v>
      </c>
      <c r="C72" s="30">
        <f>C70</f>
        <v>5</v>
      </c>
      <c r="D72" s="4">
        <v>0</v>
      </c>
      <c r="E72" s="40">
        <f t="shared" si="19"/>
        <v>5</v>
      </c>
      <c r="F72" s="43" t="s">
        <v>12</v>
      </c>
      <c r="G72" s="41">
        <v>109.66</v>
      </c>
      <c r="H72" s="49" t="s">
        <v>101</v>
      </c>
      <c r="I72" s="34">
        <f t="shared" si="60"/>
        <v>5.4830000000000005</v>
      </c>
      <c r="J72" s="59">
        <f t="shared" si="46"/>
        <v>75</v>
      </c>
      <c r="K72" s="50">
        <v>1.5</v>
      </c>
      <c r="L72" s="49" t="s">
        <v>101</v>
      </c>
      <c r="M72" s="35">
        <f t="shared" si="61"/>
        <v>7.4999999999999997E-2</v>
      </c>
      <c r="N72" s="34">
        <f t="shared" si="62"/>
        <v>5.625</v>
      </c>
      <c r="O72" s="42">
        <f t="shared" si="63"/>
        <v>11.108000000000001</v>
      </c>
    </row>
    <row r="73" spans="1:15" s="44" customFormat="1" x14ac:dyDescent="0.25">
      <c r="A73" s="9"/>
      <c r="B73" s="52" t="s">
        <v>113</v>
      </c>
      <c r="C73" s="30">
        <f>C70</f>
        <v>5</v>
      </c>
      <c r="D73" s="4">
        <v>0</v>
      </c>
      <c r="E73" s="40">
        <f t="shared" si="19"/>
        <v>5</v>
      </c>
      <c r="F73" s="43" t="s">
        <v>12</v>
      </c>
      <c r="G73" s="41">
        <v>402.86</v>
      </c>
      <c r="H73" s="49" t="s">
        <v>101</v>
      </c>
      <c r="I73" s="34">
        <f t="shared" si="20"/>
        <v>20.143000000000001</v>
      </c>
      <c r="J73" s="59">
        <f t="shared" si="46"/>
        <v>75</v>
      </c>
      <c r="K73" s="50">
        <v>1.5</v>
      </c>
      <c r="L73" s="49" t="s">
        <v>101</v>
      </c>
      <c r="M73" s="35">
        <f t="shared" si="22"/>
        <v>7.4999999999999997E-2</v>
      </c>
      <c r="N73" s="34">
        <f t="shared" ref="N73:N78" si="64">M73*J73</f>
        <v>5.625</v>
      </c>
      <c r="O73" s="42">
        <f t="shared" ref="O73:O78" si="65">N73+I73</f>
        <v>25.768000000000001</v>
      </c>
    </row>
    <row r="74" spans="1:15" s="44" customFormat="1" x14ac:dyDescent="0.25">
      <c r="A74" s="9"/>
      <c r="B74" s="52" t="s">
        <v>114</v>
      </c>
      <c r="C74" s="30">
        <f>C70*2</f>
        <v>10</v>
      </c>
      <c r="D74" s="4">
        <v>0</v>
      </c>
      <c r="E74" s="40">
        <f t="shared" si="19"/>
        <v>10</v>
      </c>
      <c r="F74" s="43" t="s">
        <v>12</v>
      </c>
      <c r="G74" s="41">
        <v>9.09</v>
      </c>
      <c r="H74" s="49" t="s">
        <v>101</v>
      </c>
      <c r="I74" s="34">
        <f t="shared" si="20"/>
        <v>0.90899999999999992</v>
      </c>
      <c r="J74" s="59">
        <f t="shared" si="46"/>
        <v>75</v>
      </c>
      <c r="K74" s="50">
        <v>1.4</v>
      </c>
      <c r="L74" s="49" t="s">
        <v>101</v>
      </c>
      <c r="M74" s="35">
        <f t="shared" si="22"/>
        <v>0.13999999999999999</v>
      </c>
      <c r="N74" s="34">
        <f t="shared" si="64"/>
        <v>10.499999999999998</v>
      </c>
      <c r="O74" s="42">
        <f t="shared" si="65"/>
        <v>11.408999999999999</v>
      </c>
    </row>
    <row r="75" spans="1:15" s="44" customFormat="1" x14ac:dyDescent="0.25">
      <c r="A75" s="9"/>
      <c r="B75" s="52" t="s">
        <v>116</v>
      </c>
      <c r="C75" s="30">
        <f>C70</f>
        <v>5</v>
      </c>
      <c r="D75" s="4">
        <v>0</v>
      </c>
      <c r="E75" s="40">
        <f t="shared" si="19"/>
        <v>5</v>
      </c>
      <c r="F75" s="43" t="s">
        <v>12</v>
      </c>
      <c r="G75" s="41">
        <v>1968</v>
      </c>
      <c r="H75" s="49" t="s">
        <v>101</v>
      </c>
      <c r="I75" s="34">
        <f t="shared" si="20"/>
        <v>98.4</v>
      </c>
      <c r="J75" s="59">
        <f t="shared" si="46"/>
        <v>75</v>
      </c>
      <c r="K75" s="50">
        <v>1.3</v>
      </c>
      <c r="L75" s="49" t="s">
        <v>101</v>
      </c>
      <c r="M75" s="35">
        <f t="shared" si="22"/>
        <v>6.5000000000000002E-2</v>
      </c>
      <c r="N75" s="34">
        <f t="shared" si="64"/>
        <v>4.875</v>
      </c>
      <c r="O75" s="42">
        <f t="shared" si="65"/>
        <v>103.27500000000001</v>
      </c>
    </row>
    <row r="76" spans="1:15" s="44" customFormat="1" x14ac:dyDescent="0.25">
      <c r="A76" s="9">
        <v>5</v>
      </c>
      <c r="B76" s="52" t="s">
        <v>78</v>
      </c>
      <c r="C76" s="30">
        <v>3</v>
      </c>
      <c r="D76" s="4">
        <v>0</v>
      </c>
      <c r="E76" s="40">
        <f t="shared" ref="E76:E82" si="66">C76+(C76*D76)</f>
        <v>3</v>
      </c>
      <c r="F76" s="43" t="s">
        <v>12</v>
      </c>
      <c r="G76" s="41">
        <v>2660</v>
      </c>
      <c r="H76" s="49" t="s">
        <v>101</v>
      </c>
      <c r="I76" s="34">
        <f t="shared" si="20"/>
        <v>79.800000000000011</v>
      </c>
      <c r="J76" s="59">
        <f t="shared" si="46"/>
        <v>75</v>
      </c>
      <c r="K76" s="50">
        <v>20</v>
      </c>
      <c r="L76" s="49" t="s">
        <v>101</v>
      </c>
      <c r="M76" s="35">
        <f t="shared" si="22"/>
        <v>0.60000000000000009</v>
      </c>
      <c r="N76" s="34">
        <f t="shared" si="64"/>
        <v>45.000000000000007</v>
      </c>
      <c r="O76" s="42">
        <f t="shared" si="65"/>
        <v>124.80000000000001</v>
      </c>
    </row>
    <row r="77" spans="1:15" s="44" customFormat="1" x14ac:dyDescent="0.25">
      <c r="A77" s="9"/>
      <c r="B77" s="52" t="s">
        <v>131</v>
      </c>
      <c r="C77" s="30">
        <f>C76</f>
        <v>3</v>
      </c>
      <c r="D77" s="4">
        <v>0</v>
      </c>
      <c r="E77" s="40">
        <f t="shared" si="66"/>
        <v>3</v>
      </c>
      <c r="F77" s="43" t="s">
        <v>12</v>
      </c>
      <c r="G77" s="41">
        <v>242.79</v>
      </c>
      <c r="H77" s="49" t="s">
        <v>101</v>
      </c>
      <c r="I77" s="34">
        <f t="shared" si="20"/>
        <v>7.2836999999999996</v>
      </c>
      <c r="J77" s="59">
        <f t="shared" si="46"/>
        <v>75</v>
      </c>
      <c r="K77" s="50">
        <v>12.5</v>
      </c>
      <c r="L77" s="49" t="s">
        <v>101</v>
      </c>
      <c r="M77" s="35">
        <f t="shared" si="22"/>
        <v>0.375</v>
      </c>
      <c r="N77" s="34">
        <f t="shared" si="64"/>
        <v>28.125</v>
      </c>
      <c r="O77" s="42">
        <f t="shared" si="65"/>
        <v>35.408699999999996</v>
      </c>
    </row>
    <row r="78" spans="1:15" s="44" customFormat="1" x14ac:dyDescent="0.25">
      <c r="A78" s="9"/>
      <c r="B78" s="52" t="s">
        <v>130</v>
      </c>
      <c r="C78" s="30">
        <f>C76</f>
        <v>3</v>
      </c>
      <c r="D78" s="4">
        <v>0</v>
      </c>
      <c r="E78" s="40">
        <f t="shared" si="66"/>
        <v>3</v>
      </c>
      <c r="F78" s="43" t="s">
        <v>12</v>
      </c>
      <c r="G78" s="41">
        <v>109.66</v>
      </c>
      <c r="H78" s="49" t="s">
        <v>101</v>
      </c>
      <c r="I78" s="34">
        <f t="shared" si="20"/>
        <v>3.2898000000000001</v>
      </c>
      <c r="J78" s="59">
        <f t="shared" si="46"/>
        <v>75</v>
      </c>
      <c r="K78" s="50">
        <v>1.5</v>
      </c>
      <c r="L78" s="49" t="s">
        <v>101</v>
      </c>
      <c r="M78" s="35">
        <f t="shared" si="22"/>
        <v>4.4999999999999998E-2</v>
      </c>
      <c r="N78" s="34">
        <f t="shared" si="64"/>
        <v>3.375</v>
      </c>
      <c r="O78" s="42">
        <f t="shared" si="65"/>
        <v>6.6647999999999996</v>
      </c>
    </row>
    <row r="79" spans="1:15" s="44" customFormat="1" x14ac:dyDescent="0.25">
      <c r="A79" s="9"/>
      <c r="B79" s="52" t="s">
        <v>113</v>
      </c>
      <c r="C79" s="30">
        <f>C76</f>
        <v>3</v>
      </c>
      <c r="D79" s="4">
        <v>0</v>
      </c>
      <c r="E79" s="40">
        <f t="shared" si="66"/>
        <v>3</v>
      </c>
      <c r="F79" s="43" t="s">
        <v>12</v>
      </c>
      <c r="G79" s="41">
        <v>402.86</v>
      </c>
      <c r="H79" s="49" t="s">
        <v>101</v>
      </c>
      <c r="I79" s="34">
        <f t="shared" si="20"/>
        <v>12.085799999999999</v>
      </c>
      <c r="J79" s="59">
        <f t="shared" si="46"/>
        <v>75</v>
      </c>
      <c r="K79" s="50">
        <v>1.5</v>
      </c>
      <c r="L79" s="49" t="s">
        <v>101</v>
      </c>
      <c r="M79" s="35">
        <f t="shared" si="22"/>
        <v>4.4999999999999998E-2</v>
      </c>
      <c r="N79" s="34">
        <f t="shared" ref="N79:N81" si="67">M79*J79</f>
        <v>3.375</v>
      </c>
      <c r="O79" s="42">
        <f t="shared" ref="O79:O81" si="68">N79+I79</f>
        <v>15.460799999999999</v>
      </c>
    </row>
    <row r="80" spans="1:15" s="44" customFormat="1" x14ac:dyDescent="0.25">
      <c r="A80" s="9"/>
      <c r="B80" s="52" t="s">
        <v>114</v>
      </c>
      <c r="C80" s="30">
        <f>C76*2</f>
        <v>6</v>
      </c>
      <c r="D80" s="4">
        <v>0</v>
      </c>
      <c r="E80" s="40">
        <f t="shared" si="66"/>
        <v>6</v>
      </c>
      <c r="F80" s="43" t="s">
        <v>12</v>
      </c>
      <c r="G80" s="41">
        <v>9.09</v>
      </c>
      <c r="H80" s="49" t="s">
        <v>101</v>
      </c>
      <c r="I80" s="34">
        <f t="shared" si="20"/>
        <v>0.5454</v>
      </c>
      <c r="J80" s="59">
        <f t="shared" si="46"/>
        <v>75</v>
      </c>
      <c r="K80" s="50">
        <v>1.4</v>
      </c>
      <c r="L80" s="49" t="s">
        <v>101</v>
      </c>
      <c r="M80" s="35">
        <f t="shared" si="22"/>
        <v>8.3999999999999991E-2</v>
      </c>
      <c r="N80" s="34">
        <f t="shared" si="67"/>
        <v>6.2999999999999989</v>
      </c>
      <c r="O80" s="42">
        <f t="shared" si="68"/>
        <v>6.8453999999999988</v>
      </c>
    </row>
    <row r="81" spans="1:15" s="44" customFormat="1" x14ac:dyDescent="0.25">
      <c r="A81" s="9"/>
      <c r="B81" s="52" t="s">
        <v>115</v>
      </c>
      <c r="C81" s="30">
        <f>C76</f>
        <v>3</v>
      </c>
      <c r="D81" s="4">
        <v>0</v>
      </c>
      <c r="E81" s="40">
        <f t="shared" si="66"/>
        <v>3</v>
      </c>
      <c r="F81" s="43" t="s">
        <v>12</v>
      </c>
      <c r="G81" s="41">
        <v>53.24</v>
      </c>
      <c r="H81" s="49" t="s">
        <v>101</v>
      </c>
      <c r="I81" s="34">
        <f t="shared" si="20"/>
        <v>1.5972</v>
      </c>
      <c r="J81" s="59">
        <f t="shared" si="46"/>
        <v>75</v>
      </c>
      <c r="K81" s="50">
        <v>1.3</v>
      </c>
      <c r="L81" s="49" t="s">
        <v>101</v>
      </c>
      <c r="M81" s="35">
        <f t="shared" si="22"/>
        <v>3.9000000000000007E-2</v>
      </c>
      <c r="N81" s="34">
        <f t="shared" si="67"/>
        <v>2.9250000000000007</v>
      </c>
      <c r="O81" s="42">
        <f t="shared" si="68"/>
        <v>4.5222000000000007</v>
      </c>
    </row>
    <row r="82" spans="1:15" s="44" customFormat="1" x14ac:dyDescent="0.25">
      <c r="A82" s="9">
        <v>6</v>
      </c>
      <c r="B82" s="52" t="s">
        <v>79</v>
      </c>
      <c r="C82" s="30">
        <v>6</v>
      </c>
      <c r="D82" s="4">
        <v>0</v>
      </c>
      <c r="E82" s="40">
        <f t="shared" si="66"/>
        <v>6</v>
      </c>
      <c r="F82" s="43" t="s">
        <v>12</v>
      </c>
      <c r="G82" s="41"/>
      <c r="H82" s="49" t="s">
        <v>66</v>
      </c>
      <c r="I82" s="34">
        <f t="shared" ref="I82" si="69">IF(H82="C",(G82/100)*E82,IF(H82="M",(G82/1000)*E82,G82*E82))</f>
        <v>0</v>
      </c>
      <c r="J82" s="59">
        <f t="shared" si="46"/>
        <v>75</v>
      </c>
      <c r="K82" s="50"/>
      <c r="L82" s="49" t="s">
        <v>66</v>
      </c>
      <c r="M82" s="35">
        <f t="shared" ref="M82" si="70">IF(L82="C",(K82/100)*E82,IF(L82="M",(K82/1000)*E82,K82*E82))</f>
        <v>0</v>
      </c>
      <c r="N82" s="34">
        <f t="shared" ref="N82" si="71">M82*J82</f>
        <v>0</v>
      </c>
      <c r="O82" s="42">
        <f t="shared" ref="O82" si="72">N82+I82</f>
        <v>0</v>
      </c>
    </row>
    <row r="83" spans="1:15" s="44" customFormat="1" x14ac:dyDescent="0.25">
      <c r="A83" s="9"/>
      <c r="B83" s="52" t="s">
        <v>103</v>
      </c>
      <c r="C83" s="30">
        <v>6</v>
      </c>
      <c r="D83" s="4">
        <v>0</v>
      </c>
      <c r="E83" s="40">
        <f t="shared" ref="E83" si="73">C83+(C83*D83)</f>
        <v>6</v>
      </c>
      <c r="F83" s="43" t="s">
        <v>12</v>
      </c>
      <c r="G83" s="41">
        <v>20.99</v>
      </c>
      <c r="H83" s="49" t="s">
        <v>66</v>
      </c>
      <c r="I83" s="34">
        <f t="shared" ref="I83" si="74">IF(H83="C",(G83/100)*E83,IF(H83="M",(G83/1000)*E83,G83*E83))</f>
        <v>125.94</v>
      </c>
      <c r="J83" s="59">
        <f t="shared" si="46"/>
        <v>75</v>
      </c>
      <c r="K83" s="50">
        <v>0.5</v>
      </c>
      <c r="L83" s="49" t="s">
        <v>66</v>
      </c>
      <c r="M83" s="35">
        <f t="shared" ref="M83" si="75">IF(L83="C",(K83/100)*E83,IF(L83="M",(K83/1000)*E83,K83*E83))</f>
        <v>3</v>
      </c>
      <c r="N83" s="34">
        <f t="shared" ref="N83" si="76">M83*J83</f>
        <v>225</v>
      </c>
      <c r="O83" s="42">
        <f t="shared" ref="O83" si="77">N83+I83</f>
        <v>350.94</v>
      </c>
    </row>
    <row r="84" spans="1:15" ht="15.75" thickBot="1" x14ac:dyDescent="0.3">
      <c r="A84" s="38"/>
      <c r="B84" s="11"/>
      <c r="C84" s="30"/>
      <c r="D84" s="4"/>
      <c r="E84" s="40"/>
      <c r="F84" s="43"/>
      <c r="G84" s="41"/>
      <c r="H84" s="49"/>
      <c r="I84" s="34"/>
      <c r="J84" s="59"/>
      <c r="K84" s="50"/>
      <c r="L84" s="49"/>
      <c r="M84" s="35"/>
      <c r="N84" s="34"/>
      <c r="O84" s="42"/>
    </row>
    <row r="85" spans="1:15" ht="15.75" thickBot="1" x14ac:dyDescent="0.3">
      <c r="A85" s="103" t="s">
        <v>30</v>
      </c>
      <c r="B85" s="104"/>
      <c r="C85" s="30"/>
      <c r="D85" s="4"/>
      <c r="E85" s="40"/>
      <c r="F85" s="43"/>
      <c r="G85" s="41"/>
      <c r="H85" s="49"/>
      <c r="I85" s="34"/>
      <c r="J85" s="59"/>
      <c r="K85" s="50"/>
      <c r="L85" s="49"/>
      <c r="M85" s="35"/>
      <c r="N85" s="34"/>
      <c r="O85" s="42"/>
    </row>
    <row r="86" spans="1:15" ht="15.75" thickBot="1" x14ac:dyDescent="0.3">
      <c r="A86" s="9"/>
      <c r="B86" s="10"/>
      <c r="C86" s="30"/>
      <c r="D86" s="4"/>
      <c r="E86" s="40"/>
      <c r="F86" s="43"/>
      <c r="G86" s="41"/>
      <c r="H86" s="49"/>
      <c r="I86" s="34"/>
      <c r="J86" s="59"/>
      <c r="K86" s="50"/>
      <c r="L86" s="49"/>
      <c r="M86" s="35"/>
      <c r="N86" s="34"/>
      <c r="O86" s="42"/>
    </row>
    <row r="87" spans="1:15" ht="15.75" thickBot="1" x14ac:dyDescent="0.3">
      <c r="A87" s="13"/>
      <c r="B87" s="26" t="s">
        <v>10</v>
      </c>
      <c r="C87" s="30"/>
      <c r="D87" s="4"/>
      <c r="E87" s="40"/>
      <c r="F87" s="43"/>
      <c r="G87" s="41"/>
      <c r="H87" s="49"/>
      <c r="I87" s="34"/>
      <c r="J87" s="59"/>
      <c r="K87" s="50"/>
      <c r="L87" s="49"/>
      <c r="M87" s="35"/>
      <c r="N87" s="34"/>
      <c r="O87" s="42"/>
    </row>
    <row r="88" spans="1:15" s="44" customFormat="1" x14ac:dyDescent="0.25">
      <c r="A88" s="9">
        <v>1</v>
      </c>
      <c r="B88" s="52" t="s">
        <v>127</v>
      </c>
      <c r="C88" s="30">
        <f>792.68+2410</f>
        <v>3202.68</v>
      </c>
      <c r="D88" s="4">
        <v>0.1</v>
      </c>
      <c r="E88" s="40">
        <f t="shared" ref="E88" si="78">C88+(C88*D88)</f>
        <v>3522.9479999999999</v>
      </c>
      <c r="F88" s="43" t="s">
        <v>64</v>
      </c>
      <c r="G88" s="41">
        <v>581.01</v>
      </c>
      <c r="H88" s="49" t="s">
        <v>102</v>
      </c>
      <c r="I88" s="34">
        <f t="shared" ref="I88" si="79">IF(H88="C",(G88/100)*E88,IF(H88="M",(G88/1000)*E88,G88*E88))</f>
        <v>2046.8680174799999</v>
      </c>
      <c r="J88" s="59">
        <f t="shared" ref="J88" si="80">$O$4</f>
        <v>75</v>
      </c>
      <c r="K88" s="50">
        <v>10</v>
      </c>
      <c r="L88" s="49" t="s">
        <v>102</v>
      </c>
      <c r="M88" s="35">
        <f t="shared" ref="M88" si="81">IF(L88="C",(K88/100)*E88,IF(L88="M",(K88/1000)*E88,K88*E88))</f>
        <v>35.229480000000002</v>
      </c>
      <c r="N88" s="34">
        <f t="shared" ref="N88" si="82">M88*J88</f>
        <v>2642.2110000000002</v>
      </c>
      <c r="O88" s="42">
        <f t="shared" ref="O88" si="83">N88+I88</f>
        <v>4689.0790174800004</v>
      </c>
    </row>
    <row r="89" spans="1:15" ht="15.75" thickBot="1" x14ac:dyDescent="0.3">
      <c r="A89" s="9"/>
      <c r="B89" s="33"/>
      <c r="C89" s="30"/>
      <c r="D89" s="4"/>
      <c r="E89" s="40"/>
      <c r="F89" s="43"/>
      <c r="G89" s="41"/>
      <c r="H89" s="49"/>
      <c r="I89" s="34"/>
      <c r="J89" s="59"/>
      <c r="K89" s="50"/>
      <c r="L89" s="49"/>
      <c r="M89" s="35"/>
      <c r="N89" s="34"/>
      <c r="O89" s="42"/>
    </row>
    <row r="90" spans="1:15" ht="15.75" thickBot="1" x14ac:dyDescent="0.3">
      <c r="A90" s="13"/>
      <c r="B90" s="26" t="s">
        <v>13</v>
      </c>
      <c r="C90" s="30"/>
      <c r="D90" s="4"/>
      <c r="E90" s="40"/>
      <c r="F90" s="43"/>
      <c r="G90" s="41"/>
      <c r="H90" s="49"/>
      <c r="I90" s="34"/>
      <c r="J90" s="59"/>
      <c r="K90" s="50"/>
      <c r="L90" s="49"/>
      <c r="M90" s="35"/>
      <c r="N90" s="34"/>
      <c r="O90" s="42"/>
    </row>
    <row r="91" spans="1:15" s="44" customFormat="1" x14ac:dyDescent="0.25">
      <c r="A91" s="9">
        <v>1</v>
      </c>
      <c r="B91" s="52" t="s">
        <v>100</v>
      </c>
      <c r="C91" s="30">
        <v>3</v>
      </c>
      <c r="D91" s="4">
        <v>0</v>
      </c>
      <c r="E91" s="40">
        <f t="shared" ref="E91:E124" si="84">C91+(C91*D91)</f>
        <v>3</v>
      </c>
      <c r="F91" s="43" t="s">
        <v>12</v>
      </c>
      <c r="G91" s="41"/>
      <c r="H91" s="49" t="s">
        <v>66</v>
      </c>
      <c r="I91" s="34">
        <f t="shared" ref="I91:I124" si="85">IF(H91="C",(G91/100)*E91,IF(H91="M",(G91/1000)*E91,G91*E91))</f>
        <v>0</v>
      </c>
      <c r="J91" s="59">
        <f t="shared" ref="J91:J124" si="86">$O$4</f>
        <v>75</v>
      </c>
      <c r="K91" s="50">
        <v>0.5</v>
      </c>
      <c r="L91" s="49" t="s">
        <v>66</v>
      </c>
      <c r="M91" s="35">
        <f t="shared" ref="M91:M105" si="87">IF(L91="C",(K91/100)*E91,IF(L91="M",(K91/1000)*E91,K91*E91))</f>
        <v>1.5</v>
      </c>
      <c r="N91" s="34">
        <f t="shared" ref="N91:N105" si="88">M91*J91</f>
        <v>112.5</v>
      </c>
      <c r="O91" s="42">
        <f t="shared" ref="O91:O105" si="89">N91+I91</f>
        <v>112.5</v>
      </c>
    </row>
    <row r="92" spans="1:15" s="44" customFormat="1" x14ac:dyDescent="0.25">
      <c r="A92" s="9">
        <v>2</v>
      </c>
      <c r="B92" s="52" t="s">
        <v>80</v>
      </c>
      <c r="C92" s="30">
        <v>1</v>
      </c>
      <c r="D92" s="4">
        <v>0</v>
      </c>
      <c r="E92" s="40">
        <f t="shared" si="84"/>
        <v>1</v>
      </c>
      <c r="F92" s="43" t="s">
        <v>12</v>
      </c>
      <c r="G92" s="41"/>
      <c r="H92" s="49" t="s">
        <v>66</v>
      </c>
      <c r="I92" s="34">
        <f t="shared" si="85"/>
        <v>0</v>
      </c>
      <c r="J92" s="59">
        <f t="shared" si="86"/>
        <v>75</v>
      </c>
      <c r="K92" s="50">
        <v>0.6</v>
      </c>
      <c r="L92" s="49" t="s">
        <v>66</v>
      </c>
      <c r="M92" s="35">
        <f t="shared" si="87"/>
        <v>0.6</v>
      </c>
      <c r="N92" s="34">
        <f t="shared" si="88"/>
        <v>45</v>
      </c>
      <c r="O92" s="42">
        <f t="shared" si="89"/>
        <v>45</v>
      </c>
    </row>
    <row r="93" spans="1:15" s="44" customFormat="1" x14ac:dyDescent="0.25">
      <c r="A93" s="9">
        <v>3</v>
      </c>
      <c r="B93" s="52" t="s">
        <v>81</v>
      </c>
      <c r="C93" s="30">
        <v>7</v>
      </c>
      <c r="D93" s="4">
        <v>0</v>
      </c>
      <c r="E93" s="40">
        <f t="shared" si="84"/>
        <v>7</v>
      </c>
      <c r="F93" s="43" t="s">
        <v>12</v>
      </c>
      <c r="G93" s="41"/>
      <c r="H93" s="49" t="s">
        <v>66</v>
      </c>
      <c r="I93" s="34">
        <f t="shared" si="85"/>
        <v>0</v>
      </c>
      <c r="J93" s="59">
        <f t="shared" si="86"/>
        <v>75</v>
      </c>
      <c r="K93" s="50">
        <v>1.2</v>
      </c>
      <c r="L93" s="49" t="s">
        <v>66</v>
      </c>
      <c r="M93" s="35">
        <f t="shared" si="87"/>
        <v>8.4</v>
      </c>
      <c r="N93" s="34">
        <f t="shared" si="88"/>
        <v>630</v>
      </c>
      <c r="O93" s="42">
        <f t="shared" si="89"/>
        <v>630</v>
      </c>
    </row>
    <row r="94" spans="1:15" s="44" customFormat="1" x14ac:dyDescent="0.25">
      <c r="A94" s="9">
        <v>4</v>
      </c>
      <c r="B94" s="52" t="s">
        <v>82</v>
      </c>
      <c r="C94" s="30">
        <v>57</v>
      </c>
      <c r="D94" s="4">
        <v>0</v>
      </c>
      <c r="E94" s="40">
        <f t="shared" si="84"/>
        <v>57</v>
      </c>
      <c r="F94" s="43" t="s">
        <v>12</v>
      </c>
      <c r="G94" s="41"/>
      <c r="H94" s="49" t="s">
        <v>66</v>
      </c>
      <c r="I94" s="34">
        <f t="shared" si="85"/>
        <v>0</v>
      </c>
      <c r="J94" s="59">
        <f t="shared" si="86"/>
        <v>75</v>
      </c>
      <c r="K94" s="50">
        <v>0.5</v>
      </c>
      <c r="L94" s="49" t="s">
        <v>66</v>
      </c>
      <c r="M94" s="35">
        <f t="shared" si="87"/>
        <v>28.5</v>
      </c>
      <c r="N94" s="34">
        <f t="shared" si="88"/>
        <v>2137.5</v>
      </c>
      <c r="O94" s="42">
        <f t="shared" si="89"/>
        <v>2137.5</v>
      </c>
    </row>
    <row r="95" spans="1:15" s="44" customFormat="1" ht="30" x14ac:dyDescent="0.25">
      <c r="A95" s="9">
        <v>5</v>
      </c>
      <c r="B95" s="52" t="s">
        <v>83</v>
      </c>
      <c r="C95" s="30">
        <v>5</v>
      </c>
      <c r="D95" s="4">
        <v>0</v>
      </c>
      <c r="E95" s="40">
        <f t="shared" ref="E95:E97" si="90">C95+(C95*D95)</f>
        <v>5</v>
      </c>
      <c r="F95" s="43" t="s">
        <v>12</v>
      </c>
      <c r="G95" s="41"/>
      <c r="H95" s="49" t="s">
        <v>66</v>
      </c>
      <c r="I95" s="34">
        <f t="shared" ref="I95:I97" si="91">IF(H95="C",(G95/100)*E95,IF(H95="M",(G95/1000)*E95,G95*E95))</f>
        <v>0</v>
      </c>
      <c r="J95" s="59">
        <f t="shared" si="86"/>
        <v>75</v>
      </c>
      <c r="K95" s="50">
        <v>0.5</v>
      </c>
      <c r="L95" s="49" t="s">
        <v>66</v>
      </c>
      <c r="M95" s="35">
        <f t="shared" ref="M95:M97" si="92">IF(L95="C",(K95/100)*E95,IF(L95="M",(K95/1000)*E95,K95*E95))</f>
        <v>2.5</v>
      </c>
      <c r="N95" s="34">
        <f t="shared" ref="N95:N97" si="93">M95*J95</f>
        <v>187.5</v>
      </c>
      <c r="O95" s="42">
        <f t="shared" ref="O95:O97" si="94">N95+I95</f>
        <v>187.5</v>
      </c>
    </row>
    <row r="96" spans="1:15" s="44" customFormat="1" x14ac:dyDescent="0.25">
      <c r="A96" s="9">
        <v>6</v>
      </c>
      <c r="B96" s="52" t="s">
        <v>84</v>
      </c>
      <c r="C96" s="30">
        <v>1</v>
      </c>
      <c r="D96" s="4">
        <v>0</v>
      </c>
      <c r="E96" s="40">
        <f t="shared" si="90"/>
        <v>1</v>
      </c>
      <c r="F96" s="43" t="s">
        <v>12</v>
      </c>
      <c r="G96" s="41"/>
      <c r="H96" s="49" t="s">
        <v>66</v>
      </c>
      <c r="I96" s="34">
        <f t="shared" si="91"/>
        <v>0</v>
      </c>
      <c r="J96" s="59">
        <f t="shared" si="86"/>
        <v>75</v>
      </c>
      <c r="K96" s="50">
        <v>0.5</v>
      </c>
      <c r="L96" s="49" t="s">
        <v>66</v>
      </c>
      <c r="M96" s="35">
        <f t="shared" si="92"/>
        <v>0.5</v>
      </c>
      <c r="N96" s="34">
        <f t="shared" si="93"/>
        <v>37.5</v>
      </c>
      <c r="O96" s="42">
        <f t="shared" si="94"/>
        <v>37.5</v>
      </c>
    </row>
    <row r="97" spans="1:15" s="44" customFormat="1" x14ac:dyDescent="0.25">
      <c r="A97" s="9">
        <v>7</v>
      </c>
      <c r="B97" s="52" t="s">
        <v>85</v>
      </c>
      <c r="C97" s="30">
        <v>17</v>
      </c>
      <c r="D97" s="4">
        <v>0</v>
      </c>
      <c r="E97" s="40">
        <f t="shared" si="90"/>
        <v>17</v>
      </c>
      <c r="F97" s="43" t="s">
        <v>12</v>
      </c>
      <c r="G97" s="41"/>
      <c r="H97" s="49" t="s">
        <v>66</v>
      </c>
      <c r="I97" s="34">
        <f t="shared" si="91"/>
        <v>0</v>
      </c>
      <c r="J97" s="59">
        <f t="shared" si="86"/>
        <v>75</v>
      </c>
      <c r="K97" s="50">
        <v>0.5</v>
      </c>
      <c r="L97" s="49" t="s">
        <v>66</v>
      </c>
      <c r="M97" s="35">
        <f t="shared" si="92"/>
        <v>8.5</v>
      </c>
      <c r="N97" s="34">
        <f t="shared" si="93"/>
        <v>637.5</v>
      </c>
      <c r="O97" s="42">
        <f t="shared" si="94"/>
        <v>637.5</v>
      </c>
    </row>
    <row r="98" spans="1:15" ht="15.75" thickBot="1" x14ac:dyDescent="0.3">
      <c r="A98" s="36"/>
      <c r="B98" s="19"/>
      <c r="C98" s="30"/>
      <c r="D98" s="4"/>
      <c r="E98" s="40"/>
      <c r="F98" s="43"/>
      <c r="G98" s="41"/>
      <c r="H98" s="49"/>
      <c r="I98" s="34"/>
      <c r="J98" s="59"/>
      <c r="K98" s="50"/>
      <c r="L98" s="49"/>
      <c r="M98" s="35"/>
      <c r="N98" s="34"/>
      <c r="O98" s="42"/>
    </row>
    <row r="99" spans="1:15" ht="15.75" thickBot="1" x14ac:dyDescent="0.3">
      <c r="A99" s="13"/>
      <c r="B99" s="26" t="s">
        <v>26</v>
      </c>
      <c r="C99" s="30"/>
      <c r="D99" s="4"/>
      <c r="E99" s="40"/>
      <c r="F99" s="43"/>
      <c r="G99" s="41"/>
      <c r="H99" s="49"/>
      <c r="I99" s="34"/>
      <c r="J99" s="59"/>
      <c r="K99" s="50"/>
      <c r="L99" s="49"/>
      <c r="M99" s="35"/>
      <c r="N99" s="34"/>
      <c r="O99" s="42"/>
    </row>
    <row r="100" spans="1:15" s="44" customFormat="1" x14ac:dyDescent="0.25">
      <c r="A100" s="9">
        <v>1</v>
      </c>
      <c r="B100" s="52" t="s">
        <v>86</v>
      </c>
      <c r="C100" s="30">
        <v>48</v>
      </c>
      <c r="D100" s="4">
        <v>0</v>
      </c>
      <c r="E100" s="40">
        <f t="shared" si="84"/>
        <v>48</v>
      </c>
      <c r="F100" s="43" t="s">
        <v>12</v>
      </c>
      <c r="G100" s="41"/>
      <c r="H100" s="49" t="s">
        <v>66</v>
      </c>
      <c r="I100" s="34">
        <f t="shared" si="85"/>
        <v>0</v>
      </c>
      <c r="J100" s="59">
        <f t="shared" si="86"/>
        <v>75</v>
      </c>
      <c r="K100" s="50">
        <v>14</v>
      </c>
      <c r="L100" s="49" t="s">
        <v>101</v>
      </c>
      <c r="M100" s="35">
        <f t="shared" si="87"/>
        <v>6.7200000000000006</v>
      </c>
      <c r="N100" s="34">
        <f t="shared" si="88"/>
        <v>504.00000000000006</v>
      </c>
      <c r="O100" s="42">
        <f t="shared" si="89"/>
        <v>504.00000000000006</v>
      </c>
    </row>
    <row r="101" spans="1:15" s="44" customFormat="1" x14ac:dyDescent="0.25">
      <c r="A101" s="9"/>
      <c r="B101" s="52" t="s">
        <v>131</v>
      </c>
      <c r="C101" s="30">
        <f>C100</f>
        <v>48</v>
      </c>
      <c r="D101" s="4">
        <v>0</v>
      </c>
      <c r="E101" s="40">
        <f t="shared" si="84"/>
        <v>48</v>
      </c>
      <c r="F101" s="43" t="s">
        <v>12</v>
      </c>
      <c r="G101" s="41">
        <v>242.79</v>
      </c>
      <c r="H101" s="49" t="s">
        <v>101</v>
      </c>
      <c r="I101" s="34">
        <f t="shared" si="85"/>
        <v>116.53919999999999</v>
      </c>
      <c r="J101" s="59">
        <f t="shared" si="86"/>
        <v>75</v>
      </c>
      <c r="K101" s="50">
        <v>12.5</v>
      </c>
      <c r="L101" s="49" t="s">
        <v>101</v>
      </c>
      <c r="M101" s="35">
        <f t="shared" si="87"/>
        <v>6</v>
      </c>
      <c r="N101" s="34">
        <f t="shared" si="88"/>
        <v>450</v>
      </c>
      <c r="O101" s="42">
        <f t="shared" si="89"/>
        <v>566.53919999999994</v>
      </c>
    </row>
    <row r="102" spans="1:15" s="44" customFormat="1" x14ac:dyDescent="0.25">
      <c r="A102" s="9"/>
      <c r="B102" s="52" t="s">
        <v>130</v>
      </c>
      <c r="C102" s="30">
        <f>C100</f>
        <v>48</v>
      </c>
      <c r="D102" s="4">
        <v>0</v>
      </c>
      <c r="E102" s="40">
        <f t="shared" si="84"/>
        <v>48</v>
      </c>
      <c r="F102" s="43" t="s">
        <v>12</v>
      </c>
      <c r="G102" s="41">
        <v>109.66</v>
      </c>
      <c r="H102" s="49" t="s">
        <v>101</v>
      </c>
      <c r="I102" s="34">
        <f t="shared" si="85"/>
        <v>52.636800000000001</v>
      </c>
      <c r="J102" s="59">
        <f t="shared" si="86"/>
        <v>75</v>
      </c>
      <c r="K102" s="50">
        <v>1.5</v>
      </c>
      <c r="L102" s="49" t="s">
        <v>101</v>
      </c>
      <c r="M102" s="35">
        <f t="shared" si="87"/>
        <v>0.72</v>
      </c>
      <c r="N102" s="34">
        <f t="shared" si="88"/>
        <v>54</v>
      </c>
      <c r="O102" s="42">
        <f t="shared" si="89"/>
        <v>106.63679999999999</v>
      </c>
    </row>
    <row r="103" spans="1:15" s="44" customFormat="1" x14ac:dyDescent="0.25">
      <c r="A103" s="9"/>
      <c r="B103" s="52" t="s">
        <v>113</v>
      </c>
      <c r="C103" s="30">
        <f>C100</f>
        <v>48</v>
      </c>
      <c r="D103" s="4">
        <v>0</v>
      </c>
      <c r="E103" s="40">
        <f t="shared" si="84"/>
        <v>48</v>
      </c>
      <c r="F103" s="43" t="s">
        <v>12</v>
      </c>
      <c r="G103" s="41">
        <v>402.86</v>
      </c>
      <c r="H103" s="49" t="s">
        <v>101</v>
      </c>
      <c r="I103" s="34">
        <f t="shared" si="85"/>
        <v>193.37279999999998</v>
      </c>
      <c r="J103" s="59">
        <f t="shared" si="86"/>
        <v>75</v>
      </c>
      <c r="K103" s="50">
        <v>1.5</v>
      </c>
      <c r="L103" s="49" t="s">
        <v>101</v>
      </c>
      <c r="M103" s="35">
        <f t="shared" si="87"/>
        <v>0.72</v>
      </c>
      <c r="N103" s="34">
        <f t="shared" si="88"/>
        <v>54</v>
      </c>
      <c r="O103" s="42">
        <f t="shared" si="89"/>
        <v>247.37279999999998</v>
      </c>
    </row>
    <row r="104" spans="1:15" s="44" customFormat="1" x14ac:dyDescent="0.25">
      <c r="A104" s="9"/>
      <c r="B104" s="52" t="s">
        <v>117</v>
      </c>
      <c r="C104" s="30">
        <f>2*C100</f>
        <v>96</v>
      </c>
      <c r="D104" s="4">
        <v>0</v>
      </c>
      <c r="E104" s="40">
        <f t="shared" si="84"/>
        <v>96</v>
      </c>
      <c r="F104" s="43" t="s">
        <v>12</v>
      </c>
      <c r="G104" s="41">
        <v>8.06</v>
      </c>
      <c r="H104" s="49" t="s">
        <v>101</v>
      </c>
      <c r="I104" s="34">
        <f t="shared" si="85"/>
        <v>7.7376000000000005</v>
      </c>
      <c r="J104" s="59">
        <f t="shared" si="86"/>
        <v>75</v>
      </c>
      <c r="K104" s="50">
        <v>1.2</v>
      </c>
      <c r="L104" s="49" t="s">
        <v>101</v>
      </c>
      <c r="M104" s="35">
        <f t="shared" si="87"/>
        <v>1.1520000000000001</v>
      </c>
      <c r="N104" s="34">
        <f t="shared" si="88"/>
        <v>86.4</v>
      </c>
      <c r="O104" s="42">
        <f t="shared" si="89"/>
        <v>94.137600000000006</v>
      </c>
    </row>
    <row r="105" spans="1:15" s="44" customFormat="1" x14ac:dyDescent="0.25">
      <c r="A105" s="9"/>
      <c r="B105" s="52" t="s">
        <v>118</v>
      </c>
      <c r="C105" s="30">
        <f>C100</f>
        <v>48</v>
      </c>
      <c r="D105" s="4">
        <v>0</v>
      </c>
      <c r="E105" s="40">
        <f t="shared" si="84"/>
        <v>48</v>
      </c>
      <c r="F105" s="43" t="s">
        <v>12</v>
      </c>
      <c r="G105" s="41">
        <v>53.24</v>
      </c>
      <c r="H105" s="49" t="s">
        <v>101</v>
      </c>
      <c r="I105" s="34">
        <f t="shared" si="85"/>
        <v>25.555199999999999</v>
      </c>
      <c r="J105" s="59">
        <f t="shared" si="86"/>
        <v>75</v>
      </c>
      <c r="K105" s="50">
        <v>1.5</v>
      </c>
      <c r="L105" s="49" t="s">
        <v>101</v>
      </c>
      <c r="M105" s="35">
        <f t="shared" si="87"/>
        <v>0.72</v>
      </c>
      <c r="N105" s="34">
        <f t="shared" si="88"/>
        <v>54</v>
      </c>
      <c r="O105" s="42">
        <f t="shared" si="89"/>
        <v>79.555199999999999</v>
      </c>
    </row>
    <row r="106" spans="1:15" s="44" customFormat="1" x14ac:dyDescent="0.25">
      <c r="A106" s="9">
        <v>2</v>
      </c>
      <c r="B106" s="52" t="s">
        <v>87</v>
      </c>
      <c r="C106" s="30">
        <v>6</v>
      </c>
      <c r="D106" s="4">
        <v>0</v>
      </c>
      <c r="E106" s="40">
        <f t="shared" si="84"/>
        <v>6</v>
      </c>
      <c r="F106" s="43" t="s">
        <v>12</v>
      </c>
      <c r="G106" s="41"/>
      <c r="H106" s="49" t="s">
        <v>66</v>
      </c>
      <c r="I106" s="34">
        <f t="shared" si="85"/>
        <v>0</v>
      </c>
      <c r="J106" s="59">
        <f t="shared" si="86"/>
        <v>75</v>
      </c>
      <c r="K106" s="50">
        <v>20</v>
      </c>
      <c r="L106" s="49" t="s">
        <v>101</v>
      </c>
      <c r="M106" s="35">
        <f t="shared" ref="M106:M124" si="95">IF(L106="C",(K106/100)*E106,IF(L106="M",(K106/1000)*E106,K106*E106))</f>
        <v>1.2000000000000002</v>
      </c>
      <c r="N106" s="34">
        <f t="shared" ref="N106:N124" si="96">M106*J106</f>
        <v>90.000000000000014</v>
      </c>
      <c r="O106" s="42">
        <f t="shared" ref="O106:O124" si="97">N106+I106</f>
        <v>90.000000000000014</v>
      </c>
    </row>
    <row r="107" spans="1:15" s="44" customFormat="1" x14ac:dyDescent="0.25">
      <c r="A107" s="9"/>
      <c r="B107" s="52" t="s">
        <v>131</v>
      </c>
      <c r="C107" s="30">
        <f>C106</f>
        <v>6</v>
      </c>
      <c r="D107" s="4">
        <v>0</v>
      </c>
      <c r="E107" s="40">
        <f t="shared" ref="E107:E111" si="98">C107+(C107*D107)</f>
        <v>6</v>
      </c>
      <c r="F107" s="43" t="s">
        <v>12</v>
      </c>
      <c r="G107" s="41">
        <v>242.79</v>
      </c>
      <c r="H107" s="49" t="s">
        <v>101</v>
      </c>
      <c r="I107" s="34">
        <f t="shared" si="85"/>
        <v>14.567399999999999</v>
      </c>
      <c r="J107" s="59">
        <f t="shared" si="86"/>
        <v>75</v>
      </c>
      <c r="K107" s="50">
        <v>12.5</v>
      </c>
      <c r="L107" s="49" t="s">
        <v>101</v>
      </c>
      <c r="M107" s="35">
        <f t="shared" si="95"/>
        <v>0.75</v>
      </c>
      <c r="N107" s="34">
        <f t="shared" si="96"/>
        <v>56.25</v>
      </c>
      <c r="O107" s="42">
        <f t="shared" si="97"/>
        <v>70.817399999999992</v>
      </c>
    </row>
    <row r="108" spans="1:15" s="44" customFormat="1" x14ac:dyDescent="0.25">
      <c r="A108" s="9"/>
      <c r="B108" s="52" t="s">
        <v>130</v>
      </c>
      <c r="C108" s="30">
        <f>C106</f>
        <v>6</v>
      </c>
      <c r="D108" s="4">
        <v>0</v>
      </c>
      <c r="E108" s="40">
        <f t="shared" si="98"/>
        <v>6</v>
      </c>
      <c r="F108" s="43" t="s">
        <v>12</v>
      </c>
      <c r="G108" s="41">
        <v>109.66</v>
      </c>
      <c r="H108" s="49" t="s">
        <v>101</v>
      </c>
      <c r="I108" s="34">
        <f t="shared" si="85"/>
        <v>6.5796000000000001</v>
      </c>
      <c r="J108" s="59">
        <f t="shared" si="86"/>
        <v>75</v>
      </c>
      <c r="K108" s="50">
        <v>1.5</v>
      </c>
      <c r="L108" s="49" t="s">
        <v>101</v>
      </c>
      <c r="M108" s="35">
        <f t="shared" si="95"/>
        <v>0.09</v>
      </c>
      <c r="N108" s="34">
        <f t="shared" si="96"/>
        <v>6.75</v>
      </c>
      <c r="O108" s="42">
        <f t="shared" si="97"/>
        <v>13.329599999999999</v>
      </c>
    </row>
    <row r="109" spans="1:15" s="44" customFormat="1" x14ac:dyDescent="0.25">
      <c r="A109" s="9"/>
      <c r="B109" s="52" t="s">
        <v>113</v>
      </c>
      <c r="C109" s="30">
        <f>C106</f>
        <v>6</v>
      </c>
      <c r="D109" s="4">
        <v>0</v>
      </c>
      <c r="E109" s="40">
        <f t="shared" si="98"/>
        <v>6</v>
      </c>
      <c r="F109" s="43" t="s">
        <v>12</v>
      </c>
      <c r="G109" s="41">
        <v>402.86</v>
      </c>
      <c r="H109" s="49" t="s">
        <v>101</v>
      </c>
      <c r="I109" s="34">
        <f t="shared" ref="I109:I111" si="99">IF(H109="C",(G109/100)*E109,IF(H109="M",(G109/1000)*E109,G109*E109))</f>
        <v>24.171599999999998</v>
      </c>
      <c r="J109" s="59">
        <f t="shared" si="86"/>
        <v>75</v>
      </c>
      <c r="K109" s="50">
        <v>1.5</v>
      </c>
      <c r="L109" s="49" t="s">
        <v>101</v>
      </c>
      <c r="M109" s="35">
        <f t="shared" si="95"/>
        <v>0.09</v>
      </c>
      <c r="N109" s="34">
        <f t="shared" si="96"/>
        <v>6.75</v>
      </c>
      <c r="O109" s="42">
        <f t="shared" si="97"/>
        <v>30.921599999999998</v>
      </c>
    </row>
    <row r="110" spans="1:15" s="44" customFormat="1" x14ac:dyDescent="0.25">
      <c r="A110" s="9"/>
      <c r="B110" s="52" t="s">
        <v>117</v>
      </c>
      <c r="C110" s="30">
        <f>2*C106</f>
        <v>12</v>
      </c>
      <c r="D110" s="4">
        <v>0</v>
      </c>
      <c r="E110" s="40">
        <f t="shared" si="98"/>
        <v>12</v>
      </c>
      <c r="F110" s="43" t="s">
        <v>12</v>
      </c>
      <c r="G110" s="41">
        <v>8.06</v>
      </c>
      <c r="H110" s="49" t="s">
        <v>101</v>
      </c>
      <c r="I110" s="34">
        <f t="shared" si="99"/>
        <v>0.96720000000000006</v>
      </c>
      <c r="J110" s="59">
        <f t="shared" si="86"/>
        <v>75</v>
      </c>
      <c r="K110" s="50">
        <v>1.2</v>
      </c>
      <c r="L110" s="49" t="s">
        <v>101</v>
      </c>
      <c r="M110" s="35">
        <f t="shared" si="95"/>
        <v>0.14400000000000002</v>
      </c>
      <c r="N110" s="34">
        <f t="shared" si="96"/>
        <v>10.8</v>
      </c>
      <c r="O110" s="42">
        <f t="shared" si="97"/>
        <v>11.767200000000001</v>
      </c>
    </row>
    <row r="111" spans="1:15" s="44" customFormat="1" x14ac:dyDescent="0.25">
      <c r="A111" s="9"/>
      <c r="B111" s="52" t="s">
        <v>118</v>
      </c>
      <c r="C111" s="30">
        <f>C106</f>
        <v>6</v>
      </c>
      <c r="D111" s="4">
        <v>0</v>
      </c>
      <c r="E111" s="40">
        <f t="shared" si="98"/>
        <v>6</v>
      </c>
      <c r="F111" s="43" t="s">
        <v>12</v>
      </c>
      <c r="G111" s="41">
        <v>53.24</v>
      </c>
      <c r="H111" s="49" t="s">
        <v>101</v>
      </c>
      <c r="I111" s="34">
        <f t="shared" si="99"/>
        <v>3.1943999999999999</v>
      </c>
      <c r="J111" s="59">
        <f t="shared" si="86"/>
        <v>75</v>
      </c>
      <c r="K111" s="50">
        <v>1.5</v>
      </c>
      <c r="L111" s="49" t="s">
        <v>101</v>
      </c>
      <c r="M111" s="35">
        <f t="shared" si="95"/>
        <v>0.09</v>
      </c>
      <c r="N111" s="34">
        <f t="shared" si="96"/>
        <v>6.75</v>
      </c>
      <c r="O111" s="42">
        <f t="shared" si="97"/>
        <v>9.9443999999999999</v>
      </c>
    </row>
    <row r="112" spans="1:15" s="44" customFormat="1" x14ac:dyDescent="0.25">
      <c r="A112" s="9">
        <v>3</v>
      </c>
      <c r="B112" s="52" t="s">
        <v>88</v>
      </c>
      <c r="C112" s="30">
        <v>5</v>
      </c>
      <c r="D112" s="4">
        <v>0</v>
      </c>
      <c r="E112" s="40">
        <f t="shared" ref="E112:E117" si="100">C112+(C112*D112)</f>
        <v>5</v>
      </c>
      <c r="F112" s="43" t="s">
        <v>12</v>
      </c>
      <c r="G112" s="41"/>
      <c r="H112" s="49" t="s">
        <v>66</v>
      </c>
      <c r="I112" s="34">
        <f t="shared" ref="I112:I117" si="101">IF(H112="C",(G112/100)*E112,IF(H112="M",(G112/1000)*E112,G112*E112))</f>
        <v>0</v>
      </c>
      <c r="J112" s="59">
        <f t="shared" si="86"/>
        <v>75</v>
      </c>
      <c r="K112" s="50">
        <v>0.22</v>
      </c>
      <c r="L112" s="49" t="s">
        <v>66</v>
      </c>
      <c r="M112" s="35">
        <f t="shared" si="95"/>
        <v>1.1000000000000001</v>
      </c>
      <c r="N112" s="34">
        <f t="shared" si="96"/>
        <v>82.5</v>
      </c>
      <c r="O112" s="42">
        <f t="shared" si="97"/>
        <v>82.5</v>
      </c>
    </row>
    <row r="113" spans="1:15" s="44" customFormat="1" x14ac:dyDescent="0.25">
      <c r="A113" s="9"/>
      <c r="B113" s="52" t="s">
        <v>131</v>
      </c>
      <c r="C113" s="30">
        <f>C112</f>
        <v>5</v>
      </c>
      <c r="D113" s="4">
        <v>0</v>
      </c>
      <c r="E113" s="40">
        <f t="shared" si="100"/>
        <v>5</v>
      </c>
      <c r="F113" s="43" t="s">
        <v>12</v>
      </c>
      <c r="G113" s="41">
        <v>242.79</v>
      </c>
      <c r="H113" s="49" t="s">
        <v>101</v>
      </c>
      <c r="I113" s="34">
        <f t="shared" si="101"/>
        <v>12.139499999999998</v>
      </c>
      <c r="J113" s="59">
        <f t="shared" si="86"/>
        <v>75</v>
      </c>
      <c r="K113" s="50">
        <v>12.5</v>
      </c>
      <c r="L113" s="49" t="s">
        <v>101</v>
      </c>
      <c r="M113" s="35">
        <f t="shared" si="95"/>
        <v>0.625</v>
      </c>
      <c r="N113" s="34">
        <f t="shared" si="96"/>
        <v>46.875</v>
      </c>
      <c r="O113" s="42">
        <f t="shared" si="97"/>
        <v>59.014499999999998</v>
      </c>
    </row>
    <row r="114" spans="1:15" s="44" customFormat="1" x14ac:dyDescent="0.25">
      <c r="A114" s="9"/>
      <c r="B114" s="52" t="s">
        <v>130</v>
      </c>
      <c r="C114" s="30">
        <f>C112</f>
        <v>5</v>
      </c>
      <c r="D114" s="4">
        <v>0</v>
      </c>
      <c r="E114" s="40">
        <f t="shared" si="100"/>
        <v>5</v>
      </c>
      <c r="F114" s="43" t="s">
        <v>12</v>
      </c>
      <c r="G114" s="41">
        <v>109.66</v>
      </c>
      <c r="H114" s="49" t="s">
        <v>101</v>
      </c>
      <c r="I114" s="34">
        <f t="shared" si="101"/>
        <v>5.4830000000000005</v>
      </c>
      <c r="J114" s="59">
        <f t="shared" si="86"/>
        <v>75</v>
      </c>
      <c r="K114" s="50">
        <v>1.5</v>
      </c>
      <c r="L114" s="49" t="s">
        <v>101</v>
      </c>
      <c r="M114" s="35">
        <f t="shared" si="95"/>
        <v>7.4999999999999997E-2</v>
      </c>
      <c r="N114" s="34">
        <f t="shared" si="96"/>
        <v>5.625</v>
      </c>
      <c r="O114" s="42">
        <f t="shared" si="97"/>
        <v>11.108000000000001</v>
      </c>
    </row>
    <row r="115" spans="1:15" s="44" customFormat="1" x14ac:dyDescent="0.25">
      <c r="A115" s="9"/>
      <c r="B115" s="52" t="s">
        <v>113</v>
      </c>
      <c r="C115" s="30">
        <f>C112</f>
        <v>5</v>
      </c>
      <c r="D115" s="4">
        <v>0</v>
      </c>
      <c r="E115" s="40">
        <f t="shared" si="100"/>
        <v>5</v>
      </c>
      <c r="F115" s="43" t="s">
        <v>12</v>
      </c>
      <c r="G115" s="41">
        <v>402.86</v>
      </c>
      <c r="H115" s="49" t="s">
        <v>101</v>
      </c>
      <c r="I115" s="34">
        <f t="shared" si="101"/>
        <v>20.143000000000001</v>
      </c>
      <c r="J115" s="59">
        <f t="shared" si="86"/>
        <v>75</v>
      </c>
      <c r="K115" s="50">
        <v>1.5</v>
      </c>
      <c r="L115" s="49" t="s">
        <v>101</v>
      </c>
      <c r="M115" s="35">
        <f t="shared" ref="M115:M117" si="102">IF(L115="C",(K115/100)*E115,IF(L115="M",(K115/1000)*E115,K115*E115))</f>
        <v>7.4999999999999997E-2</v>
      </c>
      <c r="N115" s="34">
        <f t="shared" ref="N115:N117" si="103">M115*J115</f>
        <v>5.625</v>
      </c>
      <c r="O115" s="42">
        <f t="shared" ref="O115:O117" si="104">N115+I115</f>
        <v>25.768000000000001</v>
      </c>
    </row>
    <row r="116" spans="1:15" s="44" customFormat="1" x14ac:dyDescent="0.25">
      <c r="A116" s="9"/>
      <c r="B116" s="52" t="s">
        <v>117</v>
      </c>
      <c r="C116" s="30">
        <f>2*C112</f>
        <v>10</v>
      </c>
      <c r="D116" s="4">
        <v>0</v>
      </c>
      <c r="E116" s="40">
        <f t="shared" si="100"/>
        <v>10</v>
      </c>
      <c r="F116" s="43" t="s">
        <v>12</v>
      </c>
      <c r="G116" s="41">
        <v>8.06</v>
      </c>
      <c r="H116" s="49" t="s">
        <v>101</v>
      </c>
      <c r="I116" s="34">
        <f t="shared" si="101"/>
        <v>0.80600000000000005</v>
      </c>
      <c r="J116" s="59">
        <f t="shared" si="86"/>
        <v>75</v>
      </c>
      <c r="K116" s="50">
        <v>1.2</v>
      </c>
      <c r="L116" s="49" t="s">
        <v>101</v>
      </c>
      <c r="M116" s="35">
        <f t="shared" si="102"/>
        <v>0.12</v>
      </c>
      <c r="N116" s="34">
        <f t="shared" si="103"/>
        <v>9</v>
      </c>
      <c r="O116" s="42">
        <f t="shared" si="104"/>
        <v>9.8060000000000009</v>
      </c>
    </row>
    <row r="117" spans="1:15" s="44" customFormat="1" x14ac:dyDescent="0.25">
      <c r="A117" s="9"/>
      <c r="B117" s="52" t="s">
        <v>118</v>
      </c>
      <c r="C117" s="30">
        <f>C112</f>
        <v>5</v>
      </c>
      <c r="D117" s="4">
        <v>0</v>
      </c>
      <c r="E117" s="40">
        <f t="shared" si="100"/>
        <v>5</v>
      </c>
      <c r="F117" s="43" t="s">
        <v>12</v>
      </c>
      <c r="G117" s="41">
        <v>53.24</v>
      </c>
      <c r="H117" s="49" t="s">
        <v>101</v>
      </c>
      <c r="I117" s="34">
        <f t="shared" si="101"/>
        <v>2.6619999999999999</v>
      </c>
      <c r="J117" s="59">
        <f t="shared" si="86"/>
        <v>75</v>
      </c>
      <c r="K117" s="50">
        <v>1.5</v>
      </c>
      <c r="L117" s="49" t="s">
        <v>101</v>
      </c>
      <c r="M117" s="35">
        <f t="shared" si="102"/>
        <v>7.4999999999999997E-2</v>
      </c>
      <c r="N117" s="34">
        <f t="shared" si="103"/>
        <v>5.625</v>
      </c>
      <c r="O117" s="42">
        <f t="shared" si="104"/>
        <v>8.286999999999999</v>
      </c>
    </row>
    <row r="118" spans="1:15" s="44" customFormat="1" x14ac:dyDescent="0.25">
      <c r="A118" s="9">
        <v>4</v>
      </c>
      <c r="B118" s="52" t="s">
        <v>89</v>
      </c>
      <c r="C118" s="30">
        <v>1</v>
      </c>
      <c r="D118" s="4">
        <v>0</v>
      </c>
      <c r="E118" s="40">
        <f t="shared" si="84"/>
        <v>1</v>
      </c>
      <c r="F118" s="43" t="s">
        <v>12</v>
      </c>
      <c r="G118" s="41"/>
      <c r="H118" s="49" t="s">
        <v>66</v>
      </c>
      <c r="I118" s="34">
        <f t="shared" si="85"/>
        <v>0</v>
      </c>
      <c r="J118" s="59">
        <f t="shared" si="86"/>
        <v>75</v>
      </c>
      <c r="K118" s="50">
        <v>1</v>
      </c>
      <c r="L118" s="49" t="s">
        <v>66</v>
      </c>
      <c r="M118" s="35">
        <f t="shared" si="95"/>
        <v>1</v>
      </c>
      <c r="N118" s="34">
        <f t="shared" si="96"/>
        <v>75</v>
      </c>
      <c r="O118" s="42">
        <f t="shared" si="97"/>
        <v>75</v>
      </c>
    </row>
    <row r="119" spans="1:15" s="44" customFormat="1" x14ac:dyDescent="0.25">
      <c r="A119" s="9">
        <v>5</v>
      </c>
      <c r="B119" s="52" t="s">
        <v>90</v>
      </c>
      <c r="C119" s="30">
        <v>1</v>
      </c>
      <c r="D119" s="4">
        <v>0</v>
      </c>
      <c r="E119" s="40">
        <f t="shared" si="84"/>
        <v>1</v>
      </c>
      <c r="F119" s="43" t="s">
        <v>12</v>
      </c>
      <c r="G119" s="41"/>
      <c r="H119" s="49" t="s">
        <v>66</v>
      </c>
      <c r="I119" s="34">
        <f t="shared" si="85"/>
        <v>0</v>
      </c>
      <c r="J119" s="59">
        <f t="shared" si="86"/>
        <v>75</v>
      </c>
      <c r="K119" s="50">
        <v>0.24</v>
      </c>
      <c r="L119" s="49" t="s">
        <v>66</v>
      </c>
      <c r="M119" s="35">
        <f t="shared" si="95"/>
        <v>0.24</v>
      </c>
      <c r="N119" s="34">
        <f t="shared" si="96"/>
        <v>18</v>
      </c>
      <c r="O119" s="42">
        <f t="shared" si="97"/>
        <v>18</v>
      </c>
    </row>
    <row r="120" spans="1:15" s="44" customFormat="1" x14ac:dyDescent="0.25">
      <c r="A120" s="9"/>
      <c r="B120" s="52" t="s">
        <v>131</v>
      </c>
      <c r="C120" s="30">
        <f>C119</f>
        <v>1</v>
      </c>
      <c r="D120" s="4">
        <v>0</v>
      </c>
      <c r="E120" s="40">
        <f t="shared" si="84"/>
        <v>1</v>
      </c>
      <c r="F120" s="43" t="s">
        <v>12</v>
      </c>
      <c r="G120" s="41">
        <v>242.79</v>
      </c>
      <c r="H120" s="49" t="s">
        <v>101</v>
      </c>
      <c r="I120" s="34">
        <f t="shared" si="85"/>
        <v>2.4278999999999997</v>
      </c>
      <c r="J120" s="59">
        <f t="shared" si="86"/>
        <v>75</v>
      </c>
      <c r="K120" s="50">
        <v>12.5</v>
      </c>
      <c r="L120" s="49" t="s">
        <v>101</v>
      </c>
      <c r="M120" s="35">
        <f t="shared" si="95"/>
        <v>0.125</v>
      </c>
      <c r="N120" s="34">
        <f t="shared" si="96"/>
        <v>9.375</v>
      </c>
      <c r="O120" s="42">
        <f t="shared" si="97"/>
        <v>11.802899999999999</v>
      </c>
    </row>
    <row r="121" spans="1:15" s="44" customFormat="1" x14ac:dyDescent="0.25">
      <c r="A121" s="9"/>
      <c r="B121" s="52" t="s">
        <v>130</v>
      </c>
      <c r="C121" s="30">
        <f>C119</f>
        <v>1</v>
      </c>
      <c r="D121" s="4">
        <v>0</v>
      </c>
      <c r="E121" s="40">
        <f t="shared" si="84"/>
        <v>1</v>
      </c>
      <c r="F121" s="43" t="s">
        <v>12</v>
      </c>
      <c r="G121" s="41">
        <v>109.66</v>
      </c>
      <c r="H121" s="49" t="s">
        <v>101</v>
      </c>
      <c r="I121" s="34">
        <f t="shared" si="85"/>
        <v>1.0966</v>
      </c>
      <c r="J121" s="59">
        <f t="shared" si="86"/>
        <v>75</v>
      </c>
      <c r="K121" s="50">
        <v>1.5</v>
      </c>
      <c r="L121" s="49" t="s">
        <v>101</v>
      </c>
      <c r="M121" s="35">
        <f t="shared" si="95"/>
        <v>1.4999999999999999E-2</v>
      </c>
      <c r="N121" s="34">
        <f t="shared" si="96"/>
        <v>1.125</v>
      </c>
      <c r="O121" s="42">
        <f t="shared" si="97"/>
        <v>2.2216</v>
      </c>
    </row>
    <row r="122" spans="1:15" s="44" customFormat="1" x14ac:dyDescent="0.25">
      <c r="A122" s="9"/>
      <c r="B122" s="52" t="s">
        <v>113</v>
      </c>
      <c r="C122" s="30">
        <f>C119</f>
        <v>1</v>
      </c>
      <c r="D122" s="4">
        <v>0</v>
      </c>
      <c r="E122" s="40">
        <f t="shared" si="84"/>
        <v>1</v>
      </c>
      <c r="F122" s="43" t="s">
        <v>12</v>
      </c>
      <c r="G122" s="41">
        <v>402.86</v>
      </c>
      <c r="H122" s="49" t="s">
        <v>101</v>
      </c>
      <c r="I122" s="34">
        <f t="shared" si="85"/>
        <v>4.0286</v>
      </c>
      <c r="J122" s="59">
        <f t="shared" si="86"/>
        <v>75</v>
      </c>
      <c r="K122" s="50">
        <v>1.5</v>
      </c>
      <c r="L122" s="49" t="s">
        <v>101</v>
      </c>
      <c r="M122" s="35">
        <f t="shared" si="95"/>
        <v>1.4999999999999999E-2</v>
      </c>
      <c r="N122" s="34">
        <f t="shared" si="96"/>
        <v>1.125</v>
      </c>
      <c r="O122" s="42">
        <f t="shared" si="97"/>
        <v>5.1536</v>
      </c>
    </row>
    <row r="123" spans="1:15" s="44" customFormat="1" x14ac:dyDescent="0.25">
      <c r="A123" s="9"/>
      <c r="B123" s="52" t="s">
        <v>117</v>
      </c>
      <c r="C123" s="30">
        <f>2*C119</f>
        <v>2</v>
      </c>
      <c r="D123" s="4">
        <v>0</v>
      </c>
      <c r="E123" s="40">
        <f t="shared" si="84"/>
        <v>2</v>
      </c>
      <c r="F123" s="43" t="s">
        <v>12</v>
      </c>
      <c r="G123" s="41">
        <v>8.06</v>
      </c>
      <c r="H123" s="49" t="s">
        <v>101</v>
      </c>
      <c r="I123" s="34">
        <f t="shared" si="85"/>
        <v>0.16120000000000001</v>
      </c>
      <c r="J123" s="59">
        <f t="shared" si="86"/>
        <v>75</v>
      </c>
      <c r="K123" s="50">
        <v>1.2</v>
      </c>
      <c r="L123" s="49" t="s">
        <v>101</v>
      </c>
      <c r="M123" s="35">
        <f t="shared" si="95"/>
        <v>2.4E-2</v>
      </c>
      <c r="N123" s="34">
        <f t="shared" si="96"/>
        <v>1.8</v>
      </c>
      <c r="O123" s="42">
        <f t="shared" si="97"/>
        <v>1.9612000000000001</v>
      </c>
    </row>
    <row r="124" spans="1:15" s="44" customFormat="1" x14ac:dyDescent="0.25">
      <c r="A124" s="9"/>
      <c r="B124" s="52" t="s">
        <v>118</v>
      </c>
      <c r="C124" s="30">
        <f>C119</f>
        <v>1</v>
      </c>
      <c r="D124" s="4">
        <v>0</v>
      </c>
      <c r="E124" s="40">
        <f t="shared" si="84"/>
        <v>1</v>
      </c>
      <c r="F124" s="43" t="s">
        <v>12</v>
      </c>
      <c r="G124" s="41">
        <v>53.24</v>
      </c>
      <c r="H124" s="49" t="s">
        <v>101</v>
      </c>
      <c r="I124" s="34">
        <f t="shared" si="85"/>
        <v>0.53239999999999998</v>
      </c>
      <c r="J124" s="59">
        <f t="shared" si="86"/>
        <v>75</v>
      </c>
      <c r="K124" s="50">
        <v>1.5</v>
      </c>
      <c r="L124" s="49" t="s">
        <v>101</v>
      </c>
      <c r="M124" s="35">
        <f t="shared" si="95"/>
        <v>1.4999999999999999E-2</v>
      </c>
      <c r="N124" s="34">
        <f t="shared" si="96"/>
        <v>1.125</v>
      </c>
      <c r="O124" s="42">
        <f t="shared" si="97"/>
        <v>1.6574</v>
      </c>
    </row>
    <row r="125" spans="1:15" ht="15.75" thickBot="1" x14ac:dyDescent="0.3">
      <c r="A125" s="36"/>
      <c r="B125" s="19"/>
      <c r="C125" s="30"/>
      <c r="D125" s="4"/>
      <c r="E125" s="40"/>
      <c r="F125" s="43"/>
      <c r="G125" s="41"/>
      <c r="H125" s="49"/>
      <c r="I125" s="34"/>
      <c r="J125" s="59"/>
      <c r="K125" s="50"/>
      <c r="L125" s="49"/>
      <c r="M125" s="35"/>
      <c r="N125" s="34"/>
      <c r="O125" s="42"/>
    </row>
    <row r="126" spans="1:15" ht="15.75" thickBot="1" x14ac:dyDescent="0.3">
      <c r="A126" s="53"/>
      <c r="B126" s="60" t="s">
        <v>121</v>
      </c>
      <c r="C126" s="30">
        <v>1</v>
      </c>
      <c r="D126" s="4">
        <v>0</v>
      </c>
      <c r="E126" s="40">
        <f t="shared" ref="E126" si="105">C126+(C126*D126)</f>
        <v>1</v>
      </c>
      <c r="F126" s="43" t="s">
        <v>68</v>
      </c>
      <c r="G126" s="63"/>
      <c r="H126" s="49" t="s">
        <v>66</v>
      </c>
      <c r="I126" s="34">
        <f t="shared" ref="I126" si="106">IF(H126="C",(G126/100)*E126,IF(H126="M",(G126/1000)*E126,G126*E126))</f>
        <v>0</v>
      </c>
      <c r="J126" s="59">
        <f t="shared" ref="J126" si="107">$O$4</f>
        <v>75</v>
      </c>
      <c r="K126" s="50"/>
      <c r="L126" s="49" t="s">
        <v>66</v>
      </c>
      <c r="M126" s="35">
        <f t="shared" ref="M126" si="108">IF(L126="C",(K126/100)*E126,IF(L126="M",(K126/1000)*E126,K126*E126))</f>
        <v>0</v>
      </c>
      <c r="N126" s="34">
        <f t="shared" ref="N126" si="109">M126*J126</f>
        <v>0</v>
      </c>
      <c r="O126" s="42">
        <f t="shared" ref="O126" si="110">N126+I126</f>
        <v>0</v>
      </c>
    </row>
    <row r="127" spans="1:15" ht="15.75" thickBot="1" x14ac:dyDescent="0.3">
      <c r="A127" s="36"/>
      <c r="B127" s="61"/>
      <c r="C127" s="30"/>
      <c r="D127" s="4"/>
      <c r="E127" s="40"/>
      <c r="F127" s="43"/>
      <c r="G127" s="41"/>
      <c r="H127" s="49"/>
      <c r="I127" s="34"/>
      <c r="J127" s="59"/>
      <c r="K127" s="50"/>
      <c r="L127" s="49"/>
      <c r="M127" s="35"/>
      <c r="N127" s="34"/>
      <c r="O127" s="42"/>
    </row>
    <row r="128" spans="1:15" ht="15.75" thickBot="1" x14ac:dyDescent="0.3">
      <c r="A128" s="103" t="s">
        <v>57</v>
      </c>
      <c r="B128" s="104"/>
      <c r="C128" s="30"/>
      <c r="D128" s="4"/>
      <c r="E128" s="40"/>
      <c r="F128" s="43"/>
      <c r="G128" s="41"/>
      <c r="H128" s="49"/>
      <c r="I128" s="34"/>
      <c r="J128" s="59"/>
      <c r="K128" s="50"/>
      <c r="L128" s="49"/>
      <c r="M128" s="35"/>
      <c r="N128" s="34"/>
      <c r="O128" s="42"/>
    </row>
    <row r="129" spans="1:15" ht="15.75" thickBot="1" x14ac:dyDescent="0.3">
      <c r="A129" s="9"/>
      <c r="B129" s="25"/>
      <c r="C129" s="30"/>
      <c r="D129" s="4"/>
      <c r="E129" s="40"/>
      <c r="F129" s="43"/>
      <c r="G129" s="41"/>
      <c r="H129" s="49"/>
      <c r="I129" s="34"/>
      <c r="J129" s="59"/>
      <c r="K129" s="50"/>
      <c r="L129" s="49"/>
      <c r="M129" s="35"/>
      <c r="N129" s="34"/>
      <c r="O129" s="42"/>
    </row>
    <row r="130" spans="1:15" ht="15.75" thickBot="1" x14ac:dyDescent="0.3">
      <c r="A130" s="9"/>
      <c r="B130" s="26" t="s">
        <v>9</v>
      </c>
      <c r="C130" s="30"/>
      <c r="D130" s="4"/>
      <c r="E130" s="40"/>
      <c r="F130" s="43"/>
      <c r="G130" s="41"/>
      <c r="H130" s="49"/>
      <c r="I130" s="34"/>
      <c r="J130" s="59"/>
      <c r="K130" s="50"/>
      <c r="L130" s="49"/>
      <c r="M130" s="35"/>
      <c r="N130" s="34"/>
      <c r="O130" s="42"/>
    </row>
    <row r="131" spans="1:15" s="44" customFormat="1" x14ac:dyDescent="0.25">
      <c r="A131" s="9">
        <v>1</v>
      </c>
      <c r="B131" s="52" t="s">
        <v>97</v>
      </c>
      <c r="C131" s="30">
        <v>338</v>
      </c>
      <c r="D131" s="4">
        <v>0.1</v>
      </c>
      <c r="E131" s="40">
        <f t="shared" ref="E131:E138" si="111">C131+(C131*D131)</f>
        <v>371.8</v>
      </c>
      <c r="F131" s="43" t="s">
        <v>64</v>
      </c>
      <c r="G131" s="41">
        <v>109.86</v>
      </c>
      <c r="H131" s="49" t="s">
        <v>101</v>
      </c>
      <c r="I131" s="34">
        <f t="shared" ref="I131" si="112">IF(H131="C",(G131/100)*E131,IF(H131="M",(G131/1000)*E131,G131*E131))</f>
        <v>408.45948000000004</v>
      </c>
      <c r="J131" s="59">
        <f t="shared" ref="J131" si="113">$O$4</f>
        <v>75</v>
      </c>
      <c r="K131" s="50">
        <v>2.7</v>
      </c>
      <c r="L131" s="49" t="s">
        <v>101</v>
      </c>
      <c r="M131" s="35">
        <f t="shared" ref="M131" si="114">IF(L131="C",(K131/100)*E131,IF(L131="M",(K131/1000)*E131,K131*E131))</f>
        <v>10.038600000000001</v>
      </c>
      <c r="N131" s="34">
        <f t="shared" ref="N131" si="115">M131*J131</f>
        <v>752.8950000000001</v>
      </c>
      <c r="O131" s="42">
        <f t="shared" ref="O131" si="116">N131+I131</f>
        <v>1161.3544800000002</v>
      </c>
    </row>
    <row r="132" spans="1:15" s="44" customFormat="1" x14ac:dyDescent="0.25">
      <c r="A132" s="58"/>
      <c r="B132" s="50" t="s">
        <v>106</v>
      </c>
      <c r="C132" s="30">
        <f>ROUNDUP(C131*2%,0)</f>
        <v>7</v>
      </c>
      <c r="D132" s="4">
        <v>0</v>
      </c>
      <c r="E132" s="40">
        <f t="shared" si="111"/>
        <v>7</v>
      </c>
      <c r="F132" s="43" t="s">
        <v>12</v>
      </c>
      <c r="G132" s="41">
        <v>201.94</v>
      </c>
      <c r="H132" s="49" t="s">
        <v>101</v>
      </c>
      <c r="I132" s="34">
        <f t="shared" ref="I132:I138" si="117">IF(H132="C",(G132/100)*E132,IF(H132="M",(G132/1000)*E132,G132*E132))</f>
        <v>14.1358</v>
      </c>
      <c r="J132" s="59">
        <f t="shared" ref="J132:J138" si="118">$O$4</f>
        <v>75</v>
      </c>
      <c r="K132" s="50">
        <v>5</v>
      </c>
      <c r="L132" s="49" t="s">
        <v>101</v>
      </c>
      <c r="M132" s="35">
        <f t="shared" ref="M132:M138" si="119">IF(L132="C",(K132/100)*E132,IF(L132="M",(K132/1000)*E132,K132*E132))</f>
        <v>0.35000000000000003</v>
      </c>
      <c r="N132" s="34">
        <f t="shared" ref="N132:N138" si="120">M132*J132</f>
        <v>26.250000000000004</v>
      </c>
      <c r="O132" s="42">
        <f t="shared" ref="O132:O138" si="121">N132+I132</f>
        <v>40.385800000000003</v>
      </c>
    </row>
    <row r="133" spans="1:15" s="44" customFormat="1" x14ac:dyDescent="0.25">
      <c r="A133" s="58"/>
      <c r="B133" s="50" t="s">
        <v>107</v>
      </c>
      <c r="C133" s="30">
        <f>ROUNDUP(C131/20,0)</f>
        <v>17</v>
      </c>
      <c r="D133" s="4">
        <v>0</v>
      </c>
      <c r="E133" s="40">
        <f t="shared" si="111"/>
        <v>17</v>
      </c>
      <c r="F133" s="43" t="s">
        <v>12</v>
      </c>
      <c r="G133" s="41">
        <v>237.31</v>
      </c>
      <c r="H133" s="49" t="s">
        <v>101</v>
      </c>
      <c r="I133" s="34">
        <f t="shared" si="117"/>
        <v>40.342700000000001</v>
      </c>
      <c r="J133" s="59">
        <f t="shared" si="118"/>
        <v>75</v>
      </c>
      <c r="K133" s="50">
        <v>2</v>
      </c>
      <c r="L133" s="49" t="s">
        <v>101</v>
      </c>
      <c r="M133" s="35">
        <f t="shared" si="119"/>
        <v>0.34</v>
      </c>
      <c r="N133" s="34">
        <f t="shared" si="120"/>
        <v>25.500000000000004</v>
      </c>
      <c r="O133" s="42">
        <f t="shared" si="121"/>
        <v>65.842700000000008</v>
      </c>
    </row>
    <row r="134" spans="1:15" s="44" customFormat="1" x14ac:dyDescent="0.25">
      <c r="A134" s="58"/>
      <c r="B134" s="50" t="s">
        <v>108</v>
      </c>
      <c r="C134" s="30">
        <f>ROUNDUP(C131/15,0)</f>
        <v>23</v>
      </c>
      <c r="D134" s="4">
        <v>0</v>
      </c>
      <c r="E134" s="40">
        <f t="shared" si="111"/>
        <v>23</v>
      </c>
      <c r="F134" s="43" t="s">
        <v>12</v>
      </c>
      <c r="G134" s="41">
        <v>45.52</v>
      </c>
      <c r="H134" s="49" t="s">
        <v>101</v>
      </c>
      <c r="I134" s="34">
        <f t="shared" si="117"/>
        <v>10.469600000000002</v>
      </c>
      <c r="J134" s="59">
        <f t="shared" si="118"/>
        <v>75</v>
      </c>
      <c r="K134" s="50">
        <v>3.4</v>
      </c>
      <c r="L134" s="49" t="s">
        <v>101</v>
      </c>
      <c r="M134" s="35">
        <f t="shared" si="119"/>
        <v>0.78200000000000003</v>
      </c>
      <c r="N134" s="34">
        <f t="shared" si="120"/>
        <v>58.650000000000006</v>
      </c>
      <c r="O134" s="42">
        <f t="shared" si="121"/>
        <v>69.119600000000005</v>
      </c>
    </row>
    <row r="135" spans="1:15" s="44" customFormat="1" x14ac:dyDescent="0.25">
      <c r="A135" s="58"/>
      <c r="B135" s="50" t="s">
        <v>109</v>
      </c>
      <c r="C135" s="30">
        <f>ROUNDUP(C131*1%,0)</f>
        <v>4</v>
      </c>
      <c r="D135" s="4">
        <v>0</v>
      </c>
      <c r="E135" s="40">
        <f t="shared" si="111"/>
        <v>4</v>
      </c>
      <c r="F135" s="43" t="s">
        <v>12</v>
      </c>
      <c r="G135" s="41">
        <v>756.54</v>
      </c>
      <c r="H135" s="49" t="s">
        <v>101</v>
      </c>
      <c r="I135" s="34">
        <f t="shared" si="117"/>
        <v>30.261599999999998</v>
      </c>
      <c r="J135" s="59">
        <f t="shared" si="118"/>
        <v>75</v>
      </c>
      <c r="K135" s="50">
        <v>12</v>
      </c>
      <c r="L135" s="49" t="s">
        <v>101</v>
      </c>
      <c r="M135" s="35">
        <f t="shared" si="119"/>
        <v>0.48</v>
      </c>
      <c r="N135" s="34">
        <f t="shared" si="120"/>
        <v>36</v>
      </c>
      <c r="O135" s="42">
        <f t="shared" si="121"/>
        <v>66.261600000000001</v>
      </c>
    </row>
    <row r="136" spans="1:15" s="44" customFormat="1" x14ac:dyDescent="0.25">
      <c r="A136" s="58"/>
      <c r="B136" s="50" t="s">
        <v>110</v>
      </c>
      <c r="C136" s="30">
        <f>ROUNDUP(C131*1%,0)</f>
        <v>4</v>
      </c>
      <c r="D136" s="4">
        <v>0</v>
      </c>
      <c r="E136" s="40">
        <f t="shared" si="111"/>
        <v>4</v>
      </c>
      <c r="F136" s="43" t="s">
        <v>12</v>
      </c>
      <c r="G136" s="41">
        <v>281.33</v>
      </c>
      <c r="H136" s="49" t="s">
        <v>101</v>
      </c>
      <c r="I136" s="34">
        <f t="shared" si="117"/>
        <v>11.2532</v>
      </c>
      <c r="J136" s="59">
        <f t="shared" si="118"/>
        <v>75</v>
      </c>
      <c r="K136" s="50">
        <v>1.5</v>
      </c>
      <c r="L136" s="49" t="s">
        <v>101</v>
      </c>
      <c r="M136" s="35">
        <f t="shared" si="119"/>
        <v>0.06</v>
      </c>
      <c r="N136" s="34">
        <f t="shared" si="120"/>
        <v>4.5</v>
      </c>
      <c r="O136" s="42">
        <f t="shared" si="121"/>
        <v>15.7532</v>
      </c>
    </row>
    <row r="137" spans="1:15" s="44" customFormat="1" x14ac:dyDescent="0.25">
      <c r="A137" s="58"/>
      <c r="B137" s="50" t="s">
        <v>111</v>
      </c>
      <c r="C137" s="30">
        <f>ROUNDUP(C131/20,0)</f>
        <v>17</v>
      </c>
      <c r="D137" s="4">
        <v>0</v>
      </c>
      <c r="E137" s="40">
        <f t="shared" si="111"/>
        <v>17</v>
      </c>
      <c r="F137" s="43" t="s">
        <v>12</v>
      </c>
      <c r="G137" s="41">
        <v>3.6</v>
      </c>
      <c r="H137" s="49" t="s">
        <v>101</v>
      </c>
      <c r="I137" s="34">
        <f t="shared" si="117"/>
        <v>0.6120000000000001</v>
      </c>
      <c r="J137" s="59">
        <f t="shared" si="118"/>
        <v>75</v>
      </c>
      <c r="K137" s="50">
        <v>3</v>
      </c>
      <c r="L137" s="49" t="s">
        <v>101</v>
      </c>
      <c r="M137" s="35">
        <f t="shared" si="119"/>
        <v>0.51</v>
      </c>
      <c r="N137" s="34">
        <f t="shared" si="120"/>
        <v>38.25</v>
      </c>
      <c r="O137" s="42">
        <f t="shared" si="121"/>
        <v>38.862000000000002</v>
      </c>
    </row>
    <row r="138" spans="1:15" s="44" customFormat="1" x14ac:dyDescent="0.25">
      <c r="A138" s="58"/>
      <c r="B138" s="50" t="s">
        <v>112</v>
      </c>
      <c r="C138" s="30">
        <f>ROUNDUP(C131/20,0)</f>
        <v>17</v>
      </c>
      <c r="D138" s="4">
        <v>0</v>
      </c>
      <c r="E138" s="40">
        <f t="shared" si="111"/>
        <v>17</v>
      </c>
      <c r="F138" s="43" t="s">
        <v>12</v>
      </c>
      <c r="G138" s="41">
        <v>12.8</v>
      </c>
      <c r="H138" s="49" t="s">
        <v>101</v>
      </c>
      <c r="I138" s="34">
        <f t="shared" si="117"/>
        <v>2.1760000000000002</v>
      </c>
      <c r="J138" s="59">
        <f t="shared" si="118"/>
        <v>75</v>
      </c>
      <c r="K138" s="50">
        <v>1.5</v>
      </c>
      <c r="L138" s="49" t="s">
        <v>101</v>
      </c>
      <c r="M138" s="35">
        <f t="shared" si="119"/>
        <v>0.255</v>
      </c>
      <c r="N138" s="34">
        <f t="shared" si="120"/>
        <v>19.125</v>
      </c>
      <c r="O138" s="42">
        <f t="shared" si="121"/>
        <v>21.301000000000002</v>
      </c>
    </row>
    <row r="139" spans="1:15" ht="15.75" thickBot="1" x14ac:dyDescent="0.3">
      <c r="A139" s="9"/>
      <c r="B139" s="25"/>
      <c r="C139" s="30"/>
      <c r="D139" s="4"/>
      <c r="E139" s="40"/>
      <c r="F139" s="43"/>
      <c r="G139" s="41"/>
      <c r="H139" s="49"/>
      <c r="I139" s="34"/>
      <c r="J139" s="59"/>
      <c r="K139" s="50"/>
      <c r="L139" s="49"/>
      <c r="M139" s="35"/>
      <c r="N139" s="34"/>
      <c r="O139" s="42"/>
    </row>
    <row r="140" spans="1:15" ht="15.75" thickBot="1" x14ac:dyDescent="0.3">
      <c r="A140" s="13"/>
      <c r="B140" s="26" t="s">
        <v>10</v>
      </c>
      <c r="C140" s="30"/>
      <c r="D140" s="4"/>
      <c r="E140" s="40"/>
      <c r="F140" s="43"/>
      <c r="G140" s="41"/>
      <c r="H140" s="49"/>
      <c r="I140" s="34"/>
      <c r="J140" s="59"/>
      <c r="K140" s="50"/>
      <c r="L140" s="49"/>
      <c r="M140" s="35"/>
      <c r="N140" s="34"/>
      <c r="O140" s="42"/>
    </row>
    <row r="141" spans="1:15" s="44" customFormat="1" x14ac:dyDescent="0.25">
      <c r="A141" s="9">
        <v>1</v>
      </c>
      <c r="B141" s="52" t="s">
        <v>98</v>
      </c>
      <c r="C141" s="30">
        <v>676</v>
      </c>
      <c r="D141" s="4">
        <v>0.1</v>
      </c>
      <c r="E141" s="40">
        <f t="shared" ref="E141" si="122">C141+(C141*D141)</f>
        <v>743.6</v>
      </c>
      <c r="F141" s="43" t="s">
        <v>64</v>
      </c>
      <c r="G141" s="41">
        <v>149.6</v>
      </c>
      <c r="H141" s="49" t="s">
        <v>102</v>
      </c>
      <c r="I141" s="34">
        <f t="shared" ref="I141" si="123">IF(H141="C",(G141/100)*E141,IF(H141="M",(G141/1000)*E141,G141*E141))</f>
        <v>111.24256</v>
      </c>
      <c r="J141" s="59">
        <f t="shared" ref="J141" si="124">$O$4</f>
        <v>75</v>
      </c>
      <c r="K141" s="50">
        <v>4</v>
      </c>
      <c r="L141" s="49" t="s">
        <v>102</v>
      </c>
      <c r="M141" s="35">
        <f t="shared" ref="M141" si="125">IF(L141="C",(K141/100)*E141,IF(L141="M",(K141/1000)*E141,K141*E141))</f>
        <v>2.9744000000000002</v>
      </c>
      <c r="N141" s="34">
        <f t="shared" ref="N141" si="126">M141*J141</f>
        <v>223.08</v>
      </c>
      <c r="O141" s="42">
        <f t="shared" ref="O141" si="127">N141+I141</f>
        <v>334.32256000000001</v>
      </c>
    </row>
    <row r="142" spans="1:15" ht="15.75" thickBot="1" x14ac:dyDescent="0.3">
      <c r="A142" s="9"/>
      <c r="B142" s="33"/>
      <c r="C142" s="30"/>
      <c r="D142" s="4"/>
      <c r="E142" s="40"/>
      <c r="F142" s="43"/>
      <c r="G142" s="41"/>
      <c r="H142" s="49"/>
      <c r="I142" s="34"/>
      <c r="J142" s="59"/>
      <c r="K142" s="50"/>
      <c r="L142" s="49"/>
      <c r="M142" s="35"/>
      <c r="N142" s="34"/>
      <c r="O142" s="42"/>
    </row>
    <row r="143" spans="1:15" ht="15.75" thickBot="1" x14ac:dyDescent="0.3">
      <c r="A143" s="13"/>
      <c r="B143" s="26" t="s">
        <v>29</v>
      </c>
      <c r="C143" s="30"/>
      <c r="D143" s="4"/>
      <c r="E143" s="40"/>
      <c r="F143" s="43"/>
      <c r="G143" s="41"/>
      <c r="H143" s="49"/>
      <c r="I143" s="34"/>
      <c r="J143" s="59"/>
      <c r="K143" s="50"/>
      <c r="L143" s="49"/>
      <c r="M143" s="35"/>
      <c r="N143" s="34"/>
      <c r="O143" s="42"/>
    </row>
    <row r="144" spans="1:15" s="44" customFormat="1" x14ac:dyDescent="0.25">
      <c r="A144" s="9">
        <v>1</v>
      </c>
      <c r="B144" s="52" t="s">
        <v>91</v>
      </c>
      <c r="C144" s="30">
        <v>3</v>
      </c>
      <c r="D144" s="4">
        <v>0</v>
      </c>
      <c r="E144" s="40">
        <f>C144+(C144*D144)</f>
        <v>3</v>
      </c>
      <c r="F144" s="43" t="s">
        <v>12</v>
      </c>
      <c r="G144" s="41"/>
      <c r="H144" s="49" t="s">
        <v>66</v>
      </c>
      <c r="I144" s="34">
        <f>IF(H144="C",(G144/100)*E144,IF(H144="M",(G144/1000)*E144,G144*E144))</f>
        <v>0</v>
      </c>
      <c r="J144" s="59">
        <f t="shared" ref="J144:J151" si="128">$O$4</f>
        <v>75</v>
      </c>
      <c r="K144" s="50">
        <v>0.5</v>
      </c>
      <c r="L144" s="49" t="s">
        <v>66</v>
      </c>
      <c r="M144" s="35">
        <f t="shared" ref="M144:M148" si="129">IF(L144="C",(K144/100)*E144,IF(L144="M",(K144/1000)*E144,K144*E144))</f>
        <v>1.5</v>
      </c>
      <c r="N144" s="34">
        <f t="shared" ref="N144:N148" si="130">M144*J144</f>
        <v>112.5</v>
      </c>
      <c r="O144" s="42">
        <f t="shared" ref="O144:O148" si="131">N144+I144</f>
        <v>112.5</v>
      </c>
    </row>
    <row r="145" spans="1:15" s="44" customFormat="1" x14ac:dyDescent="0.25">
      <c r="A145" s="9"/>
      <c r="B145" s="52" t="s">
        <v>109</v>
      </c>
      <c r="C145" s="30">
        <f>C144</f>
        <v>3</v>
      </c>
      <c r="D145" s="4">
        <v>0</v>
      </c>
      <c r="E145" s="40">
        <f t="shared" ref="E145:E147" si="132">C145+(C145*D145)</f>
        <v>3</v>
      </c>
      <c r="F145" s="43" t="s">
        <v>12</v>
      </c>
      <c r="G145" s="41">
        <v>734.5</v>
      </c>
      <c r="H145" s="49" t="s">
        <v>101</v>
      </c>
      <c r="I145" s="34">
        <f>IF(H145="C",(G145/100)*E145,IF(H145="M",(G145/1000)*E145,G145*E145))</f>
        <v>22.035</v>
      </c>
      <c r="J145" s="59">
        <f t="shared" si="128"/>
        <v>75</v>
      </c>
      <c r="K145" s="50">
        <v>12</v>
      </c>
      <c r="L145" s="49" t="s">
        <v>101</v>
      </c>
      <c r="M145" s="35">
        <f t="shared" si="129"/>
        <v>0.36</v>
      </c>
      <c r="N145" s="34">
        <f t="shared" si="130"/>
        <v>27</v>
      </c>
      <c r="O145" s="42">
        <f t="shared" si="131"/>
        <v>49.034999999999997</v>
      </c>
    </row>
    <row r="146" spans="1:15" s="44" customFormat="1" x14ac:dyDescent="0.25">
      <c r="A146" s="9"/>
      <c r="B146" s="52" t="s">
        <v>111</v>
      </c>
      <c r="C146" s="30">
        <f>C144*5</f>
        <v>15</v>
      </c>
      <c r="D146" s="4">
        <v>0</v>
      </c>
      <c r="E146" s="40">
        <f t="shared" si="132"/>
        <v>15</v>
      </c>
      <c r="F146" s="43" t="s">
        <v>12</v>
      </c>
      <c r="G146" s="41">
        <v>2.5499999999999998</v>
      </c>
      <c r="H146" s="49" t="s">
        <v>101</v>
      </c>
      <c r="I146" s="34">
        <f t="shared" ref="I146:I147" si="133">IF(H146="C",(G146/100)*E146,IF(H146="M",(G146/1000)*E146,G146*E146))</f>
        <v>0.38249999999999995</v>
      </c>
      <c r="J146" s="59">
        <f t="shared" si="128"/>
        <v>75</v>
      </c>
      <c r="K146" s="50">
        <v>3</v>
      </c>
      <c r="L146" s="49" t="s">
        <v>101</v>
      </c>
      <c r="M146" s="35">
        <f t="shared" si="129"/>
        <v>0.44999999999999996</v>
      </c>
      <c r="N146" s="34">
        <f t="shared" si="130"/>
        <v>33.75</v>
      </c>
      <c r="O146" s="42">
        <f t="shared" si="131"/>
        <v>34.1325</v>
      </c>
    </row>
    <row r="147" spans="1:15" s="44" customFormat="1" x14ac:dyDescent="0.25">
      <c r="A147" s="9"/>
      <c r="B147" s="52" t="s">
        <v>119</v>
      </c>
      <c r="C147" s="30">
        <f>C144*5</f>
        <v>15</v>
      </c>
      <c r="D147" s="4">
        <v>0</v>
      </c>
      <c r="E147" s="40">
        <f t="shared" si="132"/>
        <v>15</v>
      </c>
      <c r="F147" s="43" t="s">
        <v>12</v>
      </c>
      <c r="G147" s="41">
        <v>9.6</v>
      </c>
      <c r="H147" s="49" t="s">
        <v>101</v>
      </c>
      <c r="I147" s="34">
        <f t="shared" si="133"/>
        <v>1.44</v>
      </c>
      <c r="J147" s="59">
        <f t="shared" si="128"/>
        <v>75</v>
      </c>
      <c r="K147" s="50">
        <v>1.5</v>
      </c>
      <c r="L147" s="49" t="s">
        <v>101</v>
      </c>
      <c r="M147" s="35">
        <f t="shared" si="129"/>
        <v>0.22499999999999998</v>
      </c>
      <c r="N147" s="34">
        <f t="shared" si="130"/>
        <v>16.875</v>
      </c>
      <c r="O147" s="42">
        <f t="shared" si="131"/>
        <v>18.315000000000001</v>
      </c>
    </row>
    <row r="148" spans="1:15" s="44" customFormat="1" x14ac:dyDescent="0.25">
      <c r="A148" s="9">
        <v>2</v>
      </c>
      <c r="B148" s="52" t="s">
        <v>92</v>
      </c>
      <c r="C148" s="30">
        <v>8</v>
      </c>
      <c r="D148" s="4">
        <v>0</v>
      </c>
      <c r="E148" s="40">
        <f>C148+(C148*D148)</f>
        <v>8</v>
      </c>
      <c r="F148" s="43" t="s">
        <v>12</v>
      </c>
      <c r="G148" s="41"/>
      <c r="H148" s="49" t="s">
        <v>66</v>
      </c>
      <c r="I148" s="34">
        <f>IF(H148="C",(G148/100)*E148,IF(H148="M",(G148/1000)*E148,G148*E148))</f>
        <v>0</v>
      </c>
      <c r="J148" s="59">
        <f t="shared" si="128"/>
        <v>75</v>
      </c>
      <c r="K148" s="50">
        <v>0.35</v>
      </c>
      <c r="L148" s="49" t="s">
        <v>66</v>
      </c>
      <c r="M148" s="35">
        <f t="shared" si="129"/>
        <v>2.8</v>
      </c>
      <c r="N148" s="34">
        <f t="shared" si="130"/>
        <v>210</v>
      </c>
      <c r="O148" s="42">
        <f t="shared" si="131"/>
        <v>210</v>
      </c>
    </row>
    <row r="149" spans="1:15" s="44" customFormat="1" x14ac:dyDescent="0.25">
      <c r="A149" s="9"/>
      <c r="B149" s="52" t="s">
        <v>109</v>
      </c>
      <c r="C149" s="30">
        <f>C148</f>
        <v>8</v>
      </c>
      <c r="D149" s="4">
        <v>0</v>
      </c>
      <c r="E149" s="40">
        <f t="shared" ref="E149:E151" si="134">C149+(C149*D149)</f>
        <v>8</v>
      </c>
      <c r="F149" s="43" t="s">
        <v>12</v>
      </c>
      <c r="G149" s="41">
        <v>734.5</v>
      </c>
      <c r="H149" s="49" t="s">
        <v>101</v>
      </c>
      <c r="I149" s="34">
        <f>IF(H149="C",(G149/100)*E149,IF(H149="M",(G149/1000)*E149,G149*E149))</f>
        <v>58.76</v>
      </c>
      <c r="J149" s="59">
        <f t="shared" si="128"/>
        <v>75</v>
      </c>
      <c r="K149" s="50">
        <v>12</v>
      </c>
      <c r="L149" s="49" t="s">
        <v>101</v>
      </c>
      <c r="M149" s="35">
        <f t="shared" ref="M149:M151" si="135">IF(L149="C",(K149/100)*E149,IF(L149="M",(K149/1000)*E149,K149*E149))</f>
        <v>0.96</v>
      </c>
      <c r="N149" s="34">
        <f t="shared" ref="N149:N151" si="136">M149*J149</f>
        <v>72</v>
      </c>
      <c r="O149" s="42">
        <f t="shared" ref="O149:O151" si="137">N149+I149</f>
        <v>130.76</v>
      </c>
    </row>
    <row r="150" spans="1:15" s="44" customFormat="1" x14ac:dyDescent="0.25">
      <c r="A150" s="9"/>
      <c r="B150" s="52" t="s">
        <v>111</v>
      </c>
      <c r="C150" s="30">
        <f>C148*5</f>
        <v>40</v>
      </c>
      <c r="D150" s="4">
        <v>0</v>
      </c>
      <c r="E150" s="40">
        <f t="shared" si="134"/>
        <v>40</v>
      </c>
      <c r="F150" s="43" t="s">
        <v>12</v>
      </c>
      <c r="G150" s="41">
        <v>2.5499999999999998</v>
      </c>
      <c r="H150" s="49" t="s">
        <v>101</v>
      </c>
      <c r="I150" s="34">
        <f t="shared" ref="I150:I151" si="138">IF(H150="C",(G150/100)*E150,IF(H150="M",(G150/1000)*E150,G150*E150))</f>
        <v>1.02</v>
      </c>
      <c r="J150" s="59">
        <f t="shared" si="128"/>
        <v>75</v>
      </c>
      <c r="K150" s="50">
        <v>3</v>
      </c>
      <c r="L150" s="49" t="s">
        <v>101</v>
      </c>
      <c r="M150" s="35">
        <f t="shared" si="135"/>
        <v>1.2</v>
      </c>
      <c r="N150" s="34">
        <f t="shared" si="136"/>
        <v>90</v>
      </c>
      <c r="O150" s="42">
        <f t="shared" si="137"/>
        <v>91.02</v>
      </c>
    </row>
    <row r="151" spans="1:15" s="44" customFormat="1" x14ac:dyDescent="0.25">
      <c r="A151" s="9"/>
      <c r="B151" s="52" t="s">
        <v>119</v>
      </c>
      <c r="C151" s="30">
        <f>C148*5</f>
        <v>40</v>
      </c>
      <c r="D151" s="4">
        <v>0</v>
      </c>
      <c r="E151" s="40">
        <f t="shared" si="134"/>
        <v>40</v>
      </c>
      <c r="F151" s="43" t="s">
        <v>12</v>
      </c>
      <c r="G151" s="41">
        <v>9.6</v>
      </c>
      <c r="H151" s="49" t="s">
        <v>101</v>
      </c>
      <c r="I151" s="34">
        <f t="shared" si="138"/>
        <v>3.84</v>
      </c>
      <c r="J151" s="59">
        <f t="shared" si="128"/>
        <v>75</v>
      </c>
      <c r="K151" s="50">
        <v>1.5</v>
      </c>
      <c r="L151" s="49" t="s">
        <v>101</v>
      </c>
      <c r="M151" s="35">
        <f t="shared" si="135"/>
        <v>0.6</v>
      </c>
      <c r="N151" s="34">
        <f t="shared" si="136"/>
        <v>45</v>
      </c>
      <c r="O151" s="42">
        <f t="shared" si="137"/>
        <v>48.84</v>
      </c>
    </row>
    <row r="152" spans="1:15" ht="15.75" thickBot="1" x14ac:dyDescent="0.3">
      <c r="A152" s="58"/>
      <c r="B152" s="20"/>
      <c r="C152" s="30"/>
      <c r="D152" s="4"/>
      <c r="E152" s="40"/>
      <c r="F152" s="43"/>
      <c r="G152" s="41"/>
      <c r="H152" s="49"/>
      <c r="I152" s="34"/>
      <c r="J152" s="59"/>
      <c r="K152" s="50"/>
      <c r="L152" s="49"/>
      <c r="M152" s="35"/>
      <c r="N152" s="34"/>
      <c r="O152" s="42"/>
    </row>
    <row r="153" spans="1:15" ht="15.75" thickBot="1" x14ac:dyDescent="0.3">
      <c r="A153" s="58"/>
      <c r="B153" s="60" t="s">
        <v>120</v>
      </c>
      <c r="C153" s="30">
        <v>1</v>
      </c>
      <c r="D153" s="4">
        <v>0</v>
      </c>
      <c r="E153" s="40">
        <f t="shared" ref="E153" si="139">C153+(C153*D153)</f>
        <v>1</v>
      </c>
      <c r="F153" s="43" t="s">
        <v>68</v>
      </c>
      <c r="G153" s="63"/>
      <c r="H153" s="49" t="s">
        <v>66</v>
      </c>
      <c r="I153" s="34">
        <f t="shared" ref="I153" si="140">IF(H153="C",(G153/100)*E153,IF(H153="M",(G153/1000)*E153,G153*E153))</f>
        <v>0</v>
      </c>
      <c r="J153" s="59">
        <f t="shared" ref="J153" si="141">$O$4</f>
        <v>75</v>
      </c>
      <c r="K153" s="50"/>
      <c r="L153" s="49" t="s">
        <v>66</v>
      </c>
      <c r="M153" s="35">
        <f t="shared" ref="M153" si="142">IF(L153="C",(K153/100)*E153,IF(L153="M",(K153/1000)*E153,K153*E153))</f>
        <v>0</v>
      </c>
      <c r="N153" s="34">
        <f t="shared" ref="N153" si="143">M153*J153</f>
        <v>0</v>
      </c>
      <c r="O153" s="42">
        <f t="shared" ref="O153" si="144">N153+I153</f>
        <v>0</v>
      </c>
    </row>
    <row r="154" spans="1:15" ht="15.75" thickBot="1" x14ac:dyDescent="0.3">
      <c r="A154" s="38"/>
      <c r="B154" s="11"/>
      <c r="C154" s="30"/>
      <c r="D154" s="4"/>
      <c r="E154" s="40"/>
      <c r="F154" s="43"/>
      <c r="G154" s="41"/>
      <c r="H154" s="49"/>
      <c r="I154" s="34"/>
      <c r="J154" s="59"/>
      <c r="K154" s="50"/>
      <c r="L154" s="49"/>
      <c r="M154" s="35"/>
      <c r="N154" s="34"/>
      <c r="O154" s="42"/>
    </row>
    <row r="155" spans="1:15" ht="15.75" thickBot="1" x14ac:dyDescent="0.3">
      <c r="A155" s="119" t="s">
        <v>16</v>
      </c>
      <c r="B155" s="120"/>
      <c r="C155" s="30"/>
      <c r="D155" s="4"/>
      <c r="E155" s="40"/>
      <c r="F155" s="43"/>
      <c r="G155" s="41"/>
      <c r="H155" s="49"/>
      <c r="I155" s="34"/>
      <c r="J155" s="59"/>
      <c r="K155" s="50"/>
      <c r="L155" s="49"/>
      <c r="M155" s="35"/>
      <c r="N155" s="34"/>
      <c r="O155" s="42"/>
    </row>
    <row r="156" spans="1:15" s="44" customFormat="1" x14ac:dyDescent="0.25">
      <c r="A156" s="9">
        <v>1</v>
      </c>
      <c r="B156" s="52" t="s">
        <v>94</v>
      </c>
      <c r="C156" s="30">
        <v>1</v>
      </c>
      <c r="D156" s="4">
        <v>0</v>
      </c>
      <c r="E156" s="40">
        <f t="shared" ref="E156:E171" si="145">C156+(C156*D156)</f>
        <v>1</v>
      </c>
      <c r="F156" s="43" t="s">
        <v>12</v>
      </c>
      <c r="G156" s="41">
        <v>1169.8499999999999</v>
      </c>
      <c r="H156" s="49" t="s">
        <v>101</v>
      </c>
      <c r="I156" s="34">
        <f>IF(H156="C",(G156/100)*E156,IF(H156="M",(G156/1000)*E156,G156*E156))</f>
        <v>11.698499999999999</v>
      </c>
      <c r="J156" s="59">
        <f t="shared" si="25"/>
        <v>75</v>
      </c>
      <c r="K156" s="50">
        <v>12</v>
      </c>
      <c r="L156" s="49" t="s">
        <v>101</v>
      </c>
      <c r="M156" s="35">
        <f>IF(L156="C",(K156/100)*E156,IF(L156="M",(K156/1000)*E156,K156*E156))</f>
        <v>0.12</v>
      </c>
      <c r="N156" s="34">
        <f>M156*J156</f>
        <v>9</v>
      </c>
      <c r="O156" s="42">
        <f>N156+I156</f>
        <v>20.698499999999999</v>
      </c>
    </row>
    <row r="157" spans="1:15" s="44" customFormat="1" x14ac:dyDescent="0.25">
      <c r="A157" s="9"/>
      <c r="B157" s="52" t="s">
        <v>111</v>
      </c>
      <c r="C157" s="30">
        <f>C156*5</f>
        <v>5</v>
      </c>
      <c r="D157" s="4">
        <v>0</v>
      </c>
      <c r="E157" s="40">
        <f t="shared" si="145"/>
        <v>5</v>
      </c>
      <c r="F157" s="43" t="s">
        <v>12</v>
      </c>
      <c r="G157" s="41">
        <v>2.5499999999999998</v>
      </c>
      <c r="H157" s="49" t="s">
        <v>101</v>
      </c>
      <c r="I157" s="34">
        <f t="shared" ref="I157:I171" si="146">IF(H157="C",(G157/100)*E157,IF(H157="M",(G157/1000)*E157,G157*E157))</f>
        <v>0.1275</v>
      </c>
      <c r="J157" s="59">
        <f t="shared" si="25"/>
        <v>75</v>
      </c>
      <c r="K157" s="50">
        <v>3</v>
      </c>
      <c r="L157" s="49" t="s">
        <v>101</v>
      </c>
      <c r="M157" s="35">
        <f t="shared" ref="M157:M171" si="147">IF(L157="C",(K157/100)*E157,IF(L157="M",(K157/1000)*E157,K157*E157))</f>
        <v>0.15</v>
      </c>
      <c r="N157" s="34">
        <f t="shared" ref="N157:N171" si="148">M157*J157</f>
        <v>11.25</v>
      </c>
      <c r="O157" s="42">
        <f t="shared" ref="O157:O171" si="149">N157+I157</f>
        <v>11.3775</v>
      </c>
    </row>
    <row r="158" spans="1:15" s="44" customFormat="1" x14ac:dyDescent="0.25">
      <c r="A158" s="9"/>
      <c r="B158" s="52" t="s">
        <v>119</v>
      </c>
      <c r="C158" s="30">
        <f>C156*5</f>
        <v>5</v>
      </c>
      <c r="D158" s="4">
        <v>0</v>
      </c>
      <c r="E158" s="40">
        <f t="shared" si="145"/>
        <v>5</v>
      </c>
      <c r="F158" s="43" t="s">
        <v>12</v>
      </c>
      <c r="G158" s="41">
        <v>9.6</v>
      </c>
      <c r="H158" s="49" t="s">
        <v>101</v>
      </c>
      <c r="I158" s="34">
        <f t="shared" si="146"/>
        <v>0.48</v>
      </c>
      <c r="J158" s="59">
        <f t="shared" si="25"/>
        <v>75</v>
      </c>
      <c r="K158" s="50">
        <v>1.5</v>
      </c>
      <c r="L158" s="49" t="s">
        <v>101</v>
      </c>
      <c r="M158" s="35">
        <f t="shared" si="147"/>
        <v>7.4999999999999997E-2</v>
      </c>
      <c r="N158" s="34">
        <f t="shared" si="148"/>
        <v>5.625</v>
      </c>
      <c r="O158" s="42">
        <f t="shared" si="149"/>
        <v>6.1050000000000004</v>
      </c>
    </row>
    <row r="159" spans="1:15" ht="15.75" thickBot="1" x14ac:dyDescent="0.3">
      <c r="A159" s="36"/>
      <c r="B159" s="18"/>
      <c r="C159" s="30"/>
      <c r="D159" s="4"/>
      <c r="E159" s="40"/>
      <c r="F159" s="43"/>
      <c r="G159" s="41"/>
      <c r="H159" s="49"/>
      <c r="I159" s="34"/>
      <c r="J159" s="59"/>
      <c r="K159" s="50"/>
      <c r="L159" s="49"/>
      <c r="M159" s="35"/>
      <c r="N159" s="34"/>
      <c r="O159" s="42"/>
    </row>
    <row r="160" spans="1:15" ht="15.75" thickBot="1" x14ac:dyDescent="0.3">
      <c r="A160" s="119" t="s">
        <v>33</v>
      </c>
      <c r="B160" s="120"/>
      <c r="C160" s="30"/>
      <c r="D160" s="4"/>
      <c r="E160" s="40"/>
      <c r="F160" s="43"/>
      <c r="G160" s="41"/>
      <c r="H160" s="49"/>
      <c r="I160" s="34"/>
      <c r="J160" s="59"/>
      <c r="K160" s="50"/>
      <c r="L160" s="49"/>
      <c r="M160" s="35"/>
      <c r="N160" s="34"/>
      <c r="O160" s="42"/>
    </row>
    <row r="161" spans="1:15" s="44" customFormat="1" x14ac:dyDescent="0.25">
      <c r="A161" s="9">
        <v>1</v>
      </c>
      <c r="B161" s="52" t="s">
        <v>43</v>
      </c>
      <c r="C161" s="30">
        <v>1</v>
      </c>
      <c r="D161" s="4">
        <v>0</v>
      </c>
      <c r="E161" s="40">
        <f t="shared" si="145"/>
        <v>1</v>
      </c>
      <c r="F161" s="43" t="s">
        <v>68</v>
      </c>
      <c r="G161" s="41">
        <v>1250.99</v>
      </c>
      <c r="H161" s="49" t="s">
        <v>66</v>
      </c>
      <c r="I161" s="34">
        <f t="shared" si="146"/>
        <v>1250.99</v>
      </c>
      <c r="J161" s="59">
        <f t="shared" si="25"/>
        <v>75</v>
      </c>
      <c r="K161" s="50">
        <v>8</v>
      </c>
      <c r="L161" s="49" t="s">
        <v>66</v>
      </c>
      <c r="M161" s="35">
        <f t="shared" si="147"/>
        <v>8</v>
      </c>
      <c r="N161" s="34">
        <f t="shared" si="148"/>
        <v>600</v>
      </c>
      <c r="O161" s="42">
        <f t="shared" si="149"/>
        <v>1850.99</v>
      </c>
    </row>
    <row r="162" spans="1:15" s="29" customFormat="1" ht="15.75" customHeight="1" thickBot="1" x14ac:dyDescent="0.3">
      <c r="A162" s="54"/>
      <c r="B162" s="55"/>
      <c r="C162" s="30"/>
      <c r="D162" s="4"/>
      <c r="E162" s="40"/>
      <c r="F162" s="43"/>
      <c r="G162" s="41"/>
      <c r="H162" s="49"/>
      <c r="I162" s="34"/>
      <c r="J162" s="59"/>
      <c r="K162" s="50"/>
      <c r="L162" s="49"/>
      <c r="M162" s="35"/>
      <c r="N162" s="34"/>
      <c r="O162" s="42"/>
    </row>
    <row r="163" spans="1:15" s="47" customFormat="1" ht="15.75" customHeight="1" thickBot="1" x14ac:dyDescent="0.3">
      <c r="A163" s="126" t="s">
        <v>59</v>
      </c>
      <c r="B163" s="127"/>
      <c r="C163" s="30"/>
      <c r="D163" s="4"/>
      <c r="E163" s="40"/>
      <c r="F163" s="43"/>
      <c r="G163" s="41"/>
      <c r="H163" s="49"/>
      <c r="I163" s="34"/>
      <c r="J163" s="59"/>
      <c r="K163" s="50"/>
      <c r="L163" s="49"/>
      <c r="M163" s="35"/>
      <c r="N163" s="34"/>
      <c r="O163" s="42"/>
    </row>
    <row r="164" spans="1:15" s="44" customFormat="1" x14ac:dyDescent="0.25">
      <c r="A164" s="9">
        <v>1</v>
      </c>
      <c r="B164" s="52" t="s">
        <v>49</v>
      </c>
      <c r="C164" s="30">
        <v>1</v>
      </c>
      <c r="D164" s="4">
        <v>0</v>
      </c>
      <c r="E164" s="40">
        <f t="shared" si="145"/>
        <v>1</v>
      </c>
      <c r="F164" s="43" t="s">
        <v>68</v>
      </c>
      <c r="G164" s="41"/>
      <c r="H164" s="49" t="s">
        <v>66</v>
      </c>
      <c r="I164" s="34">
        <f t="shared" si="146"/>
        <v>0</v>
      </c>
      <c r="J164" s="59">
        <f t="shared" si="25"/>
        <v>75</v>
      </c>
      <c r="K164" s="50"/>
      <c r="L164" s="49" t="s">
        <v>66</v>
      </c>
      <c r="M164" s="35">
        <f t="shared" si="147"/>
        <v>0</v>
      </c>
      <c r="N164" s="34">
        <f t="shared" si="148"/>
        <v>0</v>
      </c>
      <c r="O164" s="42">
        <f t="shared" si="149"/>
        <v>0</v>
      </c>
    </row>
    <row r="165" spans="1:15" s="44" customFormat="1" x14ac:dyDescent="0.25">
      <c r="A165" s="9">
        <v>2</v>
      </c>
      <c r="B165" s="52" t="s">
        <v>50</v>
      </c>
      <c r="C165" s="30">
        <v>1</v>
      </c>
      <c r="D165" s="4">
        <v>0</v>
      </c>
      <c r="E165" s="40">
        <f t="shared" si="145"/>
        <v>1</v>
      </c>
      <c r="F165" s="43" t="s">
        <v>68</v>
      </c>
      <c r="G165" s="41"/>
      <c r="H165" s="49" t="s">
        <v>66</v>
      </c>
      <c r="I165" s="34">
        <f t="shared" si="146"/>
        <v>0</v>
      </c>
      <c r="J165" s="59">
        <f t="shared" si="25"/>
        <v>75</v>
      </c>
      <c r="K165" s="50"/>
      <c r="L165" s="49" t="s">
        <v>66</v>
      </c>
      <c r="M165" s="35">
        <f t="shared" si="147"/>
        <v>0</v>
      </c>
      <c r="N165" s="34">
        <f t="shared" si="148"/>
        <v>0</v>
      </c>
      <c r="O165" s="42">
        <f t="shared" si="149"/>
        <v>0</v>
      </c>
    </row>
    <row r="166" spans="1:15" s="44" customFormat="1" x14ac:dyDescent="0.25">
      <c r="A166" s="9">
        <v>3</v>
      </c>
      <c r="B166" s="52" t="s">
        <v>51</v>
      </c>
      <c r="C166" s="30">
        <v>1</v>
      </c>
      <c r="D166" s="4">
        <v>0</v>
      </c>
      <c r="E166" s="40">
        <f t="shared" si="145"/>
        <v>1</v>
      </c>
      <c r="F166" s="43" t="s">
        <v>68</v>
      </c>
      <c r="G166" s="41"/>
      <c r="H166" s="49" t="s">
        <v>66</v>
      </c>
      <c r="I166" s="34">
        <f t="shared" si="146"/>
        <v>0</v>
      </c>
      <c r="J166" s="59">
        <f t="shared" si="25"/>
        <v>75</v>
      </c>
      <c r="K166" s="50"/>
      <c r="L166" s="49" t="s">
        <v>66</v>
      </c>
      <c r="M166" s="35">
        <f t="shared" si="147"/>
        <v>0</v>
      </c>
      <c r="N166" s="34">
        <f t="shared" si="148"/>
        <v>0</v>
      </c>
      <c r="O166" s="42">
        <f t="shared" si="149"/>
        <v>0</v>
      </c>
    </row>
    <row r="167" spans="1:15" s="44" customFormat="1" x14ac:dyDescent="0.25">
      <c r="A167" s="9">
        <v>4</v>
      </c>
      <c r="B167" s="52" t="s">
        <v>52</v>
      </c>
      <c r="C167" s="30">
        <v>1</v>
      </c>
      <c r="D167" s="4">
        <v>0</v>
      </c>
      <c r="E167" s="40">
        <f t="shared" si="145"/>
        <v>1</v>
      </c>
      <c r="F167" s="43" t="s">
        <v>68</v>
      </c>
      <c r="G167" s="41"/>
      <c r="H167" s="49" t="s">
        <v>66</v>
      </c>
      <c r="I167" s="34">
        <f t="shared" si="146"/>
        <v>0</v>
      </c>
      <c r="J167" s="59">
        <f t="shared" si="25"/>
        <v>75</v>
      </c>
      <c r="K167" s="50"/>
      <c r="L167" s="49" t="s">
        <v>66</v>
      </c>
      <c r="M167" s="35">
        <f t="shared" si="147"/>
        <v>0</v>
      </c>
      <c r="N167" s="34">
        <f t="shared" si="148"/>
        <v>0</v>
      </c>
      <c r="O167" s="42">
        <f t="shared" si="149"/>
        <v>0</v>
      </c>
    </row>
    <row r="168" spans="1:15" s="44" customFormat="1" x14ac:dyDescent="0.25">
      <c r="A168" s="9">
        <v>5</v>
      </c>
      <c r="B168" s="52" t="s">
        <v>53</v>
      </c>
      <c r="C168" s="30">
        <v>1</v>
      </c>
      <c r="D168" s="4">
        <v>0</v>
      </c>
      <c r="E168" s="40">
        <f t="shared" si="145"/>
        <v>1</v>
      </c>
      <c r="F168" s="43" t="s">
        <v>68</v>
      </c>
      <c r="G168" s="41"/>
      <c r="H168" s="49" t="s">
        <v>66</v>
      </c>
      <c r="I168" s="34">
        <f t="shared" si="146"/>
        <v>0</v>
      </c>
      <c r="J168" s="59">
        <f t="shared" si="25"/>
        <v>75</v>
      </c>
      <c r="K168" s="50"/>
      <c r="L168" s="49" t="s">
        <v>66</v>
      </c>
      <c r="M168" s="35">
        <f t="shared" si="147"/>
        <v>0</v>
      </c>
      <c r="N168" s="34">
        <f t="shared" si="148"/>
        <v>0</v>
      </c>
      <c r="O168" s="42">
        <f t="shared" si="149"/>
        <v>0</v>
      </c>
    </row>
    <row r="169" spans="1:15" s="44" customFormat="1" x14ac:dyDescent="0.25">
      <c r="A169" s="9">
        <v>6</v>
      </c>
      <c r="B169" s="52" t="s">
        <v>65</v>
      </c>
      <c r="C169" s="30">
        <v>1</v>
      </c>
      <c r="D169" s="4">
        <v>0</v>
      </c>
      <c r="E169" s="40">
        <f t="shared" ref="E169:E170" si="150">C169+(C169*D169)</f>
        <v>1</v>
      </c>
      <c r="F169" s="43" t="s">
        <v>68</v>
      </c>
      <c r="G169" s="41"/>
      <c r="H169" s="49" t="s">
        <v>66</v>
      </c>
      <c r="I169" s="34">
        <f t="shared" ref="I169:I170" si="151">IF(H169="C",(G169/100)*E169,IF(H169="M",(G169/1000)*E169,G169*E169))</f>
        <v>0</v>
      </c>
      <c r="J169" s="59">
        <f t="shared" si="25"/>
        <v>75</v>
      </c>
      <c r="K169" s="50"/>
      <c r="L169" s="49" t="s">
        <v>66</v>
      </c>
      <c r="M169" s="35">
        <f t="shared" ref="M169:M170" si="152">IF(L169="C",(K169/100)*E169,IF(L169="M",(K169/1000)*E169,K169*E169))</f>
        <v>0</v>
      </c>
      <c r="N169" s="34">
        <f t="shared" ref="N169:N170" si="153">M169*J169</f>
        <v>0</v>
      </c>
      <c r="O169" s="42">
        <f t="shared" ref="O169:O170" si="154">N169+I169</f>
        <v>0</v>
      </c>
    </row>
    <row r="170" spans="1:15" s="44" customFormat="1" x14ac:dyDescent="0.25">
      <c r="A170" s="9">
        <v>7</v>
      </c>
      <c r="B170" s="52" t="s">
        <v>58</v>
      </c>
      <c r="C170" s="30">
        <v>1</v>
      </c>
      <c r="D170" s="4">
        <v>0</v>
      </c>
      <c r="E170" s="40">
        <f t="shared" si="150"/>
        <v>1</v>
      </c>
      <c r="F170" s="43" t="s">
        <v>68</v>
      </c>
      <c r="G170" s="41"/>
      <c r="H170" s="49" t="s">
        <v>66</v>
      </c>
      <c r="I170" s="34">
        <f t="shared" si="151"/>
        <v>0</v>
      </c>
      <c r="J170" s="59">
        <f t="shared" si="25"/>
        <v>75</v>
      </c>
      <c r="K170" s="50"/>
      <c r="L170" s="49" t="s">
        <v>66</v>
      </c>
      <c r="M170" s="35">
        <f t="shared" si="152"/>
        <v>0</v>
      </c>
      <c r="N170" s="34">
        <f t="shared" si="153"/>
        <v>0</v>
      </c>
      <c r="O170" s="42">
        <f t="shared" si="154"/>
        <v>0</v>
      </c>
    </row>
    <row r="171" spans="1:15" s="44" customFormat="1" x14ac:dyDescent="0.25">
      <c r="A171" s="9">
        <v>8</v>
      </c>
      <c r="B171" s="52" t="s">
        <v>67</v>
      </c>
      <c r="C171" s="30">
        <v>1</v>
      </c>
      <c r="D171" s="4">
        <v>0</v>
      </c>
      <c r="E171" s="40">
        <f t="shared" si="145"/>
        <v>1</v>
      </c>
      <c r="F171" s="43" t="s">
        <v>68</v>
      </c>
      <c r="G171" s="41"/>
      <c r="H171" s="49" t="s">
        <v>66</v>
      </c>
      <c r="I171" s="34">
        <f t="shared" si="146"/>
        <v>0</v>
      </c>
      <c r="J171" s="59">
        <f t="shared" si="25"/>
        <v>75</v>
      </c>
      <c r="K171" s="50"/>
      <c r="L171" s="49" t="s">
        <v>66</v>
      </c>
      <c r="M171" s="35">
        <f t="shared" si="147"/>
        <v>0</v>
      </c>
      <c r="N171" s="34">
        <f t="shared" si="148"/>
        <v>0</v>
      </c>
      <c r="O171" s="42">
        <f t="shared" si="149"/>
        <v>0</v>
      </c>
    </row>
    <row r="172" spans="1:15" s="44" customFormat="1" ht="15.75" thickBot="1" x14ac:dyDescent="0.3">
      <c r="A172" s="9"/>
      <c r="B172" s="52"/>
      <c r="C172" s="30"/>
      <c r="D172" s="4"/>
      <c r="E172" s="40"/>
      <c r="F172" s="43"/>
      <c r="G172" s="41"/>
      <c r="H172" s="49"/>
      <c r="I172" s="34"/>
      <c r="J172" s="51"/>
      <c r="K172" s="50"/>
      <c r="L172" s="49"/>
      <c r="M172" s="35"/>
      <c r="N172" s="34"/>
      <c r="O172" s="42"/>
    </row>
    <row r="173" spans="1:15" ht="16.5" thickBot="1" x14ac:dyDescent="0.3">
      <c r="A173" s="111" t="s">
        <v>17</v>
      </c>
      <c r="B173" s="112"/>
      <c r="C173" s="112"/>
      <c r="D173" s="112"/>
      <c r="E173" s="112"/>
      <c r="F173" s="112"/>
      <c r="G173" s="112"/>
      <c r="H173" s="112"/>
      <c r="I173" s="112"/>
      <c r="J173" s="112"/>
      <c r="K173" s="112"/>
      <c r="L173" s="112"/>
      <c r="M173" s="113"/>
      <c r="N173" s="114">
        <f>SUM(I10:I171)</f>
        <v>11302.706663849996</v>
      </c>
      <c r="O173" s="115"/>
    </row>
    <row r="174" spans="1:15" ht="16.5" thickBot="1" x14ac:dyDescent="0.3">
      <c r="A174" s="111" t="s">
        <v>48</v>
      </c>
      <c r="B174" s="112"/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3"/>
      <c r="N174" s="114">
        <f>SUM(N10:N171)</f>
        <v>18609.65625</v>
      </c>
      <c r="O174" s="115"/>
    </row>
    <row r="175" spans="1:15" ht="16.5" thickBot="1" x14ac:dyDescent="0.3">
      <c r="A175" s="111" t="s">
        <v>46</v>
      </c>
      <c r="B175" s="112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3"/>
      <c r="N175" s="116">
        <f>SUM(M10:M171)</f>
        <v>248.12874999999994</v>
      </c>
      <c r="O175" s="117"/>
    </row>
    <row r="176" spans="1:15" ht="16.5" thickBot="1" x14ac:dyDescent="0.3">
      <c r="A176" s="111" t="s">
        <v>18</v>
      </c>
      <c r="B176" s="112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3"/>
      <c r="N176" s="114">
        <f>N173+N174</f>
        <v>29912.362913849996</v>
      </c>
      <c r="O176" s="115"/>
    </row>
    <row r="177" spans="1:15" ht="16.5" thickBot="1" x14ac:dyDescent="0.3">
      <c r="A177" s="111" t="s">
        <v>19</v>
      </c>
      <c r="B177" s="112"/>
      <c r="C177" s="112"/>
      <c r="D177" s="112"/>
      <c r="E177" s="112"/>
      <c r="F177" s="112"/>
      <c r="G177" s="112"/>
      <c r="H177" s="112"/>
      <c r="I177" s="112"/>
      <c r="J177" s="112"/>
      <c r="K177" s="112"/>
      <c r="L177" s="113"/>
      <c r="M177" s="27">
        <v>0.25</v>
      </c>
      <c r="N177" s="114">
        <f>N176*M177</f>
        <v>7478.0907284624991</v>
      </c>
      <c r="O177" s="115"/>
    </row>
    <row r="178" spans="1:15" ht="16.5" thickBot="1" x14ac:dyDescent="0.3">
      <c r="A178" s="111" t="s">
        <v>104</v>
      </c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3"/>
      <c r="M178" s="56">
        <v>7.2499999999999995E-2</v>
      </c>
      <c r="N178" s="114">
        <f>N173*M178</f>
        <v>819.44623312912472</v>
      </c>
      <c r="O178" s="115"/>
    </row>
    <row r="179" spans="1:15" ht="16.5" thickBot="1" x14ac:dyDescent="0.3">
      <c r="A179" s="111" t="s">
        <v>20</v>
      </c>
      <c r="B179" s="112"/>
      <c r="C179" s="112"/>
      <c r="D179" s="112"/>
      <c r="E179" s="112"/>
      <c r="F179" s="112"/>
      <c r="G179" s="112"/>
      <c r="H179" s="112"/>
      <c r="I179" s="112"/>
      <c r="J179" s="112"/>
      <c r="K179" s="112"/>
      <c r="L179" s="112"/>
      <c r="M179" s="113"/>
      <c r="N179" s="114">
        <f>SUM(N176:O178)</f>
        <v>38209.899875441617</v>
      </c>
      <c r="O179" s="115"/>
    </row>
    <row r="180" spans="1:15" ht="15.75" thickBot="1" x14ac:dyDescent="0.3">
      <c r="A180" s="105"/>
      <c r="B180" s="106"/>
      <c r="C180" s="106"/>
      <c r="D180" s="106"/>
      <c r="E180" s="106"/>
      <c r="F180" s="106"/>
      <c r="G180" s="106"/>
      <c r="H180" s="106"/>
      <c r="I180" s="106"/>
      <c r="J180" s="106"/>
      <c r="K180" s="106"/>
      <c r="L180" s="106"/>
      <c r="M180" s="106"/>
      <c r="N180" s="106"/>
      <c r="O180" s="107"/>
    </row>
    <row r="181" spans="1:15" ht="15.75" thickBot="1" x14ac:dyDescent="0.3">
      <c r="A181" s="108" t="s">
        <v>21</v>
      </c>
      <c r="B181" s="109"/>
      <c r="C181" s="109"/>
      <c r="D181" s="109"/>
      <c r="E181" s="109"/>
      <c r="F181" s="109"/>
      <c r="G181" s="109"/>
      <c r="H181" s="109"/>
      <c r="I181" s="109"/>
      <c r="J181" s="109"/>
      <c r="K181" s="109"/>
      <c r="L181" s="109"/>
      <c r="M181" s="109"/>
      <c r="N181" s="109"/>
      <c r="O181" s="110"/>
    </row>
    <row r="182" spans="1:15" ht="15.75" thickBot="1" x14ac:dyDescent="0.3">
      <c r="A182" s="28" t="s">
        <v>22</v>
      </c>
      <c r="B182" s="109" t="s">
        <v>23</v>
      </c>
      <c r="C182" s="109"/>
      <c r="D182" s="109"/>
      <c r="E182" s="109"/>
      <c r="F182" s="109"/>
      <c r="G182" s="109"/>
      <c r="H182" s="109"/>
      <c r="I182" s="109"/>
      <c r="J182" s="109"/>
      <c r="K182" s="109"/>
      <c r="L182" s="109"/>
      <c r="M182" s="109"/>
      <c r="N182" s="109"/>
      <c r="O182" s="110"/>
    </row>
    <row r="183" spans="1:15" x14ac:dyDescent="0.25">
      <c r="A183" s="39">
        <v>1</v>
      </c>
      <c r="B183" s="100" t="s">
        <v>41</v>
      </c>
      <c r="C183" s="101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2"/>
    </row>
    <row r="184" spans="1:15" x14ac:dyDescent="0.25">
      <c r="A184" s="39">
        <v>2</v>
      </c>
      <c r="B184" s="95" t="s">
        <v>28</v>
      </c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6"/>
    </row>
    <row r="185" spans="1:15" x14ac:dyDescent="0.25">
      <c r="A185" s="39">
        <v>3</v>
      </c>
      <c r="B185" s="118" t="s">
        <v>27</v>
      </c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6"/>
    </row>
    <row r="186" spans="1:15" x14ac:dyDescent="0.25">
      <c r="A186" s="39">
        <v>4</v>
      </c>
      <c r="B186" s="118" t="s">
        <v>34</v>
      </c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6"/>
    </row>
    <row r="187" spans="1:15" x14ac:dyDescent="0.25">
      <c r="A187" s="39">
        <v>5</v>
      </c>
      <c r="B187" s="118" t="s">
        <v>60</v>
      </c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6"/>
    </row>
    <row r="188" spans="1:15" x14ac:dyDescent="0.25">
      <c r="A188" s="39">
        <v>6</v>
      </c>
      <c r="B188" s="95" t="s">
        <v>42</v>
      </c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6"/>
    </row>
    <row r="189" spans="1:15" x14ac:dyDescent="0.25">
      <c r="A189" s="39">
        <v>7</v>
      </c>
      <c r="B189" s="95" t="s">
        <v>35</v>
      </c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6"/>
    </row>
    <row r="190" spans="1:15" x14ac:dyDescent="0.25">
      <c r="A190" s="39">
        <v>8</v>
      </c>
      <c r="B190" s="95" t="s">
        <v>54</v>
      </c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6"/>
    </row>
    <row r="191" spans="1:15" ht="15.75" thickBot="1" x14ac:dyDescent="0.3">
      <c r="A191" s="57"/>
      <c r="B191" s="97"/>
      <c r="C191" s="98"/>
      <c r="D191" s="98"/>
      <c r="E191" s="98"/>
      <c r="F191" s="98"/>
      <c r="G191" s="98"/>
      <c r="H191" s="98"/>
      <c r="I191" s="98"/>
      <c r="J191" s="98"/>
      <c r="K191" s="98"/>
      <c r="L191" s="98"/>
      <c r="M191" s="98"/>
      <c r="N191" s="98"/>
      <c r="O191" s="99"/>
    </row>
  </sheetData>
  <mergeCells count="37">
    <mergeCell ref="B188:O188"/>
    <mergeCell ref="A178:L178"/>
    <mergeCell ref="N178:O178"/>
    <mergeCell ref="B186:O186"/>
    <mergeCell ref="C2:C3"/>
    <mergeCell ref="M4:N4"/>
    <mergeCell ref="A7:B7"/>
    <mergeCell ref="A45:B45"/>
    <mergeCell ref="A6:B6"/>
    <mergeCell ref="A85:B85"/>
    <mergeCell ref="A173:M173"/>
    <mergeCell ref="A37:B37"/>
    <mergeCell ref="A155:B155"/>
    <mergeCell ref="A163:B163"/>
    <mergeCell ref="N173:O173"/>
    <mergeCell ref="A174:M174"/>
    <mergeCell ref="N174:O174"/>
    <mergeCell ref="B187:O187"/>
    <mergeCell ref="A160:B160"/>
    <mergeCell ref="B185:O185"/>
    <mergeCell ref="B184:O184"/>
    <mergeCell ref="B190:O190"/>
    <mergeCell ref="B191:O191"/>
    <mergeCell ref="B189:O189"/>
    <mergeCell ref="B183:O183"/>
    <mergeCell ref="A128:B128"/>
    <mergeCell ref="A180:O180"/>
    <mergeCell ref="A181:O181"/>
    <mergeCell ref="B182:O182"/>
    <mergeCell ref="A179:M179"/>
    <mergeCell ref="N179:O179"/>
    <mergeCell ref="A177:L177"/>
    <mergeCell ref="A176:M176"/>
    <mergeCell ref="N176:O176"/>
    <mergeCell ref="A175:M175"/>
    <mergeCell ref="N175:O175"/>
    <mergeCell ref="N177:O177"/>
  </mergeCells>
  <pageMargins left="0.7" right="0.7" top="0.75" bottom="0.75" header="0.3" footer="0.3"/>
  <pageSetup scale="5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B4FFD6-AA8E-4B13-9808-1A4DF625D69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Estimate</vt:lpstr>
      <vt:lpstr>Estimate!Print_Area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2022-07-27T19:30:44Z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{68B4FFD6-AA8E-4B13-9808-1A4DF625D690}</vt:lpwstr>
  </property>
</Properties>
</file>